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c_antonaci_governo_it/Documents/Desktop/COTIV ABRUZZO/"/>
    </mc:Choice>
  </mc:AlternateContent>
  <xr:revisionPtr revIDLastSave="3" documentId="8_{360C4E0E-EBCC-4DE3-8816-53CF635A0244}" xr6:coauthVersionLast="47" xr6:coauthVersionMax="47" xr10:uidLastSave="{ECBD554C-BBCF-4184-A5C7-481D42C99FCF}"/>
  <bookViews>
    <workbookView xWindow="14295" yWindow="0" windowWidth="14610" windowHeight="15585" activeTab="1" xr2:uid="{00000000-000D-0000-FFFF-FFFF00000000}"/>
  </bookViews>
  <sheets>
    <sheet name="Tav.art.3" sheetId="7" r:id="rId1"/>
    <sheet name="Allegato A1" sheetId="1" r:id="rId2"/>
    <sheet name="Allegato A2" sheetId="2" r:id="rId3"/>
    <sheet name="Allegato B1" sheetId="3" r:id="rId4"/>
    <sheet name="Allegato B2" sheetId="11" r:id="rId5"/>
  </sheets>
  <externalReferences>
    <externalReference r:id="rId6"/>
    <externalReference r:id="rId7"/>
  </externalReferences>
  <definedNames>
    <definedName name="_xlnm._FilterDatabase" localSheetId="1" hidden="1">'Allegato A1'!$A$3:$P$98</definedName>
    <definedName name="_xlnm._FilterDatabase" localSheetId="2" hidden="1">'Allegato A2'!$B$2:$G$35</definedName>
    <definedName name="_xlnm._FilterDatabase" localSheetId="4" hidden="1">'Allegato B2'!$A$3:$ALW$99</definedName>
    <definedName name="_xlnm.Print_Area" localSheetId="1">'Allegato A1'!$A$2:$P$87</definedName>
    <definedName name="_xlnm.Print_Area" localSheetId="4">'Allegato B2'!$A$1:$P$98</definedName>
    <definedName name="ID" localSheetId="1">'[1]Anagrafica Enti'!$A$2:$A$16</definedName>
    <definedName name="liguria">[2]Elenco!$A$2:$A$87</definedName>
    <definedName name="_xlnm.Print_Titles" localSheetId="1">'Allegato A1'!$2:$2</definedName>
    <definedName name="_xlnm.Print_Titles" localSheetId="4">'Allegato B2'!$2:$3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H13" i="7" s="1"/>
  <c r="K89" i="11" l="1"/>
  <c r="G8" i="7" l="1"/>
  <c r="F8" i="7"/>
  <c r="B8" i="7"/>
  <c r="B13" i="7" s="1"/>
  <c r="G98" i="11"/>
  <c r="H98" i="1"/>
  <c r="I98" i="1"/>
  <c r="J98" i="1"/>
  <c r="F9" i="7"/>
  <c r="G10" i="7"/>
  <c r="F10" i="7"/>
  <c r="F11" i="7"/>
  <c r="F6" i="7"/>
  <c r="Q80" i="11"/>
  <c r="Q98" i="11" s="1"/>
  <c r="P80" i="11"/>
  <c r="P98" i="11" s="1"/>
  <c r="O80" i="11"/>
  <c r="O98" i="11" s="1"/>
  <c r="F13" i="7" l="1"/>
  <c r="B16" i="7"/>
  <c r="G13" i="7"/>
  <c r="N22" i="11"/>
  <c r="N98" i="11" s="1"/>
  <c r="J5" i="11" l="1"/>
  <c r="J98" i="11" s="1"/>
  <c r="C4" i="3" s="1"/>
  <c r="K48" i="11"/>
  <c r="K44" i="11"/>
  <c r="K43" i="11"/>
  <c r="K39" i="11"/>
  <c r="K33" i="11"/>
  <c r="K12" i="11"/>
  <c r="K88" i="11" l="1"/>
  <c r="K86" i="11"/>
  <c r="K83" i="11"/>
  <c r="K82" i="11"/>
  <c r="K79" i="11"/>
  <c r="K76" i="11"/>
  <c r="K75" i="11"/>
  <c r="K74" i="11"/>
  <c r="K72" i="11"/>
  <c r="K68" i="11"/>
  <c r="K67" i="11"/>
  <c r="K66" i="11"/>
  <c r="K64" i="11"/>
  <c r="K59" i="11"/>
  <c r="K58" i="11"/>
  <c r="K57" i="11"/>
  <c r="K54" i="11"/>
  <c r="K53" i="11"/>
  <c r="K8" i="11"/>
  <c r="K7" i="11"/>
  <c r="K5" i="11"/>
  <c r="L4" i="11"/>
  <c r="K4" i="11"/>
  <c r="K98" i="11" l="1"/>
  <c r="L24" i="11"/>
  <c r="M22" i="11"/>
  <c r="M9" i="11"/>
  <c r="L9" i="11"/>
  <c r="M98" i="11" l="1"/>
  <c r="D4" i="3"/>
  <c r="J4" i="3" l="1"/>
  <c r="I4" i="3"/>
  <c r="G88" i="1" l="1"/>
  <c r="G98" i="1" s="1"/>
  <c r="F4" i="3"/>
  <c r="G4" i="3"/>
  <c r="H4" i="3"/>
  <c r="L64" i="11"/>
  <c r="L98" i="11" s="1"/>
  <c r="I36" i="11"/>
  <c r="I98" i="11" s="1"/>
  <c r="H98" i="11" l="1"/>
  <c r="E4" i="3"/>
  <c r="K4" i="3" s="1"/>
  <c r="I12" i="7"/>
  <c r="I7" i="7"/>
  <c r="I5" i="7"/>
  <c r="I11" i="7" l="1"/>
  <c r="I10" i="7"/>
  <c r="I6" i="7"/>
  <c r="D6" i="7"/>
  <c r="D7" i="7"/>
  <c r="D8" i="7"/>
  <c r="D9" i="7"/>
  <c r="D11" i="7"/>
  <c r="D12" i="7"/>
  <c r="D5" i="7"/>
  <c r="J5" i="7" l="1"/>
  <c r="J12" i="7"/>
  <c r="J7" i="7"/>
  <c r="J6" i="7"/>
  <c r="J11" i="7" l="1"/>
  <c r="K13" i="7" l="1"/>
  <c r="C10" i="7"/>
  <c r="C13" i="7" s="1"/>
  <c r="E9" i="7"/>
  <c r="I8" i="7"/>
  <c r="I9" i="7" l="1"/>
  <c r="I13" i="7" s="1"/>
  <c r="E13" i="7"/>
  <c r="C16" i="7"/>
  <c r="D10" i="7"/>
  <c r="D13" i="7" s="1"/>
  <c r="J9" i="7" l="1"/>
  <c r="D16" i="7"/>
  <c r="J10" i="7"/>
  <c r="J8" i="7" l="1"/>
  <c r="J13" i="7" s="1"/>
  <c r="F35" i="2"/>
</calcChain>
</file>

<file path=xl/sharedStrings.xml><?xml version="1.0" encoding="utf-8"?>
<sst xmlns="http://schemas.openxmlformats.org/spreadsheetml/2006/main" count="1996" uniqueCount="518">
  <si>
    <t>AMBITI DI INTERVENTO</t>
  </si>
  <si>
    <t>Cofinanziamenti</t>
  </si>
  <si>
    <t xml:space="preserve">Ammontare complessivo investimenti </t>
  </si>
  <si>
    <t>Numero interventi/linee di azione</t>
  </si>
  <si>
    <t xml:space="preserve">Risorse FSC 
21-27 
(ass. ordinaria) </t>
  </si>
  <si>
    <t>(1) Risorse FSC 
21-27 (Anticipazione)</t>
  </si>
  <si>
    <t xml:space="preserve">Totale Assegnazione
FSC 21-27 </t>
  </si>
  <si>
    <t>PNRR</t>
  </si>
  <si>
    <t xml:space="preserve">Altre Risorse Ordinarie Regionali e Locali </t>
  </si>
  <si>
    <t xml:space="preserve">Altre Risorse Ordinarie Nazionali   </t>
  </si>
  <si>
    <t xml:space="preserve">Privati </t>
  </si>
  <si>
    <t xml:space="preserve">Totale Co-finanziamento con altre risorse </t>
  </si>
  <si>
    <t>Digitalizzazione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</si>
  <si>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</si>
  <si>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</si>
  <si>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</si>
  <si>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</si>
  <si>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</si>
  <si>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</si>
  <si>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</si>
  <si>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 xml:space="preserve">Totale Ambiti di Intervento </t>
  </si>
  <si>
    <t>Cofinanziamento PR (ove applicabile)</t>
  </si>
  <si>
    <t>Completamenti overbooking</t>
  </si>
  <si>
    <t>Totale Assegnazione FSC 21-27</t>
  </si>
  <si>
    <t>Accordo per la Coesione Governo - Regione Liguria
Allegato A1 Programma di interventi e linee di azione con cronoprogramma procedurale (valori in euro)</t>
  </si>
  <si>
    <t>ID</t>
  </si>
  <si>
    <t>AMMINISTRAZIONE</t>
  </si>
  <si>
    <t>AMBITO TEMATICO</t>
  </si>
  <si>
    <t>LINEA DI INTERVENTO</t>
  </si>
  <si>
    <t>CUP</t>
  </si>
  <si>
    <t>TITOLO</t>
  </si>
  <si>
    <t xml:space="preserve">COSTO TOTALE </t>
  </si>
  <si>
    <t xml:space="preserve">IMPORTO RICHIESTO FSC 21-27 </t>
  </si>
  <si>
    <t>FDR LEGGE 183/87</t>
  </si>
  <si>
    <t xml:space="preserve">COFINANZIAMENTO CON ALTRE RISORSE </t>
  </si>
  <si>
    <t>PROGRAMMAZIONE</t>
  </si>
  <si>
    <t>PROGETTAZIONE</t>
  </si>
  <si>
    <t>ESECUZIONE</t>
  </si>
  <si>
    <t>PREVISIONE INIZIO</t>
  </si>
  <si>
    <t>PREVISIONE FINE</t>
  </si>
  <si>
    <t>FSCRI_RI_373</t>
  </si>
  <si>
    <t>LIGURIA DIGITALE SPA</t>
  </si>
  <si>
    <t>DIGITALIZZAZIONE</t>
  </si>
  <si>
    <t>CONNETTIVITÀ DIGITALE</t>
  </si>
  <si>
    <t>G36F23000110001</t>
  </si>
  <si>
    <t>RETE GEOGRAFICA LIGURE (RG-LNET)</t>
  </si>
  <si>
    <t/>
  </si>
  <si>
    <t>2_SEMESTRE_2023</t>
  </si>
  <si>
    <t>1_SEMESTRE_2024</t>
  </si>
  <si>
    <t>2_SEMESTRE_2025</t>
  </si>
  <si>
    <t>1_SEMESTRE_2025</t>
  </si>
  <si>
    <t>2_SEMESTRE_2029</t>
  </si>
  <si>
    <t>FSCRI_RI_358</t>
  </si>
  <si>
    <t>COMMISSARIO DI GOVERNO PER IL CONTRASTO DEL DISSESTO IDROGEOLOGICO NELLA REGIONE LIGURIA</t>
  </si>
  <si>
    <t>AMBIENTE E RISORSE NATURALI</t>
  </si>
  <si>
    <t>RISCHI E ADATTAMENTO CLIMATICO</t>
  </si>
  <si>
    <t>J37B15000490001</t>
  </si>
  <si>
    <t>REALIZZAZIONE CANALE SCOLMATORE DEL TORRENTE BISAGNO IN COMUNE DI GENOVA</t>
  </si>
  <si>
    <t>ND</t>
  </si>
  <si>
    <t>1_SEMESTRE_2023</t>
  </si>
  <si>
    <t>2_SEMESTRE_2026</t>
  </si>
  <si>
    <t>FSCRI_RI_364</t>
  </si>
  <si>
    <t>CITTÀ METROPOLITANA DI GENOVA</t>
  </si>
  <si>
    <t>D15C03000000011</t>
  </si>
  <si>
    <t>INTERVENTI DI MITIGAZIONE DEL RISCHIO IDRAULICO DEL BACINO DEL FIUME ENTELLA. I LOTTO</t>
  </si>
  <si>
    <t>FSCRI_RI_259</t>
  </si>
  <si>
    <t>COMUNE DI IMPERIA</t>
  </si>
  <si>
    <t>CULTURA</t>
  </si>
  <si>
    <t>PATRIMONIO E PAESAGGIO</t>
  </si>
  <si>
    <t>D51G23000060006</t>
  </si>
  <si>
    <t>INTERVENTI DI COMPLETAMENTO E RIQUALIFICAZIONE DEL TEATRO CAVOUR IN IMPERIA</t>
  </si>
  <si>
    <t>2_SEMESTRE_2024</t>
  </si>
  <si>
    <t>1_SEMESTRE 2024</t>
  </si>
  <si>
    <t>2_SEMESTRE 2026</t>
  </si>
  <si>
    <t>FSCRI_RI_262</t>
  </si>
  <si>
    <t>COMUNE DI GENOVA</t>
  </si>
  <si>
    <t>B34B23000040009</t>
  </si>
  <si>
    <t>RIQUALIFICAZIONE DEI TEATRI DI S. AGOSTINO IN GENOVA</t>
  </si>
  <si>
    <t>FSCRI_RI_357</t>
  </si>
  <si>
    <t>COMUNE DI FINALE LIGURE</t>
  </si>
  <si>
    <t>C59F23000040001</t>
  </si>
  <si>
    <t>COMPLETAMENTO DEL RESTAURO E RISANAMENTO CONSERVATIVO DEL TEATRO CAMILLO SIVORI IN FINALE LIGURE</t>
  </si>
  <si>
    <t>2_SEMESTRE_2027</t>
  </si>
  <si>
    <t>FSCRI_RI_265</t>
  </si>
  <si>
    <t>COMUNE DI ARCOLA</t>
  </si>
  <si>
    <t>TRASPORTI E MOBILITÀ</t>
  </si>
  <si>
    <t>TRASPORTO STRADALE</t>
  </si>
  <si>
    <t>I97H21001370002</t>
  </si>
  <si>
    <t>MANUTENZIONE STRAORDINARIA E MESSA IN SICUREZZA MEDIANTE ASFALTATURA DI VIA XXV APRILE E VIA GIOVATO</t>
  </si>
  <si>
    <t>FSCRI_RI_267</t>
  </si>
  <si>
    <t>COMUNE DI CARRODANO</t>
  </si>
  <si>
    <t>F85F23000000006</t>
  </si>
  <si>
    <t>LAVORI DI MANUTENZIONE STRAORDINARIA E MESSA IN SICUREZZA STRADA COMUNALE MATTARANA - CARRODANO SUP.</t>
  </si>
  <si>
    <t>FSCRI_RI_268</t>
  </si>
  <si>
    <t>PROVINCIA DI IMPERIA</t>
  </si>
  <si>
    <t>I77H23000020002</t>
  </si>
  <si>
    <t>INTEGRAZIONE PROT CADUTA MASSI DALLA SCARPATA A MONTE AL KM 3+700 DELLA SP 68 DI ROCCHETTA NERVINA</t>
  </si>
  <si>
    <t>FSCRI_RI_271</t>
  </si>
  <si>
    <t>I95F23000010002</t>
  </si>
  <si>
    <t>RIPRISTINO DELLA TRANSITABILITÀ TRA IL KM 15 + 700 ED IL KM 31 + 500 DELLA SP 69</t>
  </si>
  <si>
    <t>FSCRI_RI_273</t>
  </si>
  <si>
    <t>COMUNE DI FRAMURA</t>
  </si>
  <si>
    <t>H37H22000050006</t>
  </si>
  <si>
    <t>INTERVENTI DI SISTEMAZIONE DEL TORR CASTAGNOLA - VIAB. IN SPONDA SX PONTE - LOTTO 2</t>
  </si>
  <si>
    <t>FSCRI_RI_274</t>
  </si>
  <si>
    <t>COMUNE DI VALLEBONA</t>
  </si>
  <si>
    <t>J97H23000000006</t>
  </si>
  <si>
    <t>INTERVENTO DI RECUPERO STRUTTURALE DEL TRATTO DI VIABILITÀ TRA IL CENTRO E LA LOCALITÀ CIAUDAUDA</t>
  </si>
  <si>
    <t>FSCRI_RI_276</t>
  </si>
  <si>
    <t>COMUNE DI LOANO</t>
  </si>
  <si>
    <t>E15F22001820006</t>
  </si>
  <si>
    <t>RIPRISTINO FUNZIONALITÀ E EFFICIENZA DELLE RETI VIARIE COMUNALI  LOTTO I  DA PIETRA L. A VIA MINNITI</t>
  </si>
  <si>
    <t>FSCRI_RI_277</t>
  </si>
  <si>
    <t>PROVINCIA DELLA SPEZIA</t>
  </si>
  <si>
    <t>I17H23002730001</t>
  </si>
  <si>
    <t>LAVORI DI MESSA IN SICUREZZA DELLA CARREGGIATA LUNGO SP51 IN LOC FONTANELLE, IN COMUNE DI VERNAZZA</t>
  </si>
  <si>
    <t>FSCRI_RI_278</t>
  </si>
  <si>
    <t>COMUNE DI VARESE LIGURE (SP)</t>
  </si>
  <si>
    <t>B97H23000020007</t>
  </si>
  <si>
    <t>OPERE DI MITIGAZIONE DELLE CRITICITA' IDRAULICHE IN LOCALITA' CHINELA - CAVIZZANO - PIAN D'ORDIÀ</t>
  </si>
  <si>
    <t>FSCRI_RI_279</t>
  </si>
  <si>
    <t>I47H23000120002</t>
  </si>
  <si>
    <t>REGIMAZIONE ACQUE METEORICHE E RIFACIMENTO BANCHINA TRATTO S.P. 530</t>
  </si>
  <si>
    <t>FSCRI_RI_281</t>
  </si>
  <si>
    <t>I27H23000030002</t>
  </si>
  <si>
    <t>LAVORI DI MESSA IN SICUREZZA DI MURO SOTTOSCARPA - S.P. 14 - LOCALITÀ BASTREMOLI</t>
  </si>
  <si>
    <t>FSCRI_RI_284</t>
  </si>
  <si>
    <t>B97H22000950002</t>
  </si>
  <si>
    <t>OPERE DI MITIGAZIONE DELLE CRITICITÀ IDRAULICHE IN LOCALITÀ NESPOLO - CARPENEIO – CAPPELLETTA</t>
  </si>
  <si>
    <t>FSCRI_RI_290</t>
  </si>
  <si>
    <t>REGIONE LIGURIA</t>
  </si>
  <si>
    <t>MOBILITÀ URBANA</t>
  </si>
  <si>
    <t>G11B22001380009</t>
  </si>
  <si>
    <t>CICLOVIA TIRRENICA-LOTTO PRIORITARIO, COMPLETAMENTO FASE A: RINFORZO MURO DI SOTTOSCARPA INCOMPIUTA</t>
  </si>
  <si>
    <t>2_SEMESTRE_2028</t>
  </si>
  <si>
    <t>FSCRI_RI_292</t>
  </si>
  <si>
    <t>CICLOVIA TIRRENICA, LOTTO PRIORITARIO, STRALCIO 3 – FASE C, PISTA CICLOPEDONALE</t>
  </si>
  <si>
    <t>FSCRI_RI_293</t>
  </si>
  <si>
    <t>CICLOVIA TIRRENICA, LOTTO PRIORITARIO, STRALCIO 5 – SUBSTRALCIO VILLA OLLANDINI IN SARZANA</t>
  </si>
  <si>
    <t>FSCRI_RI_295</t>
  </si>
  <si>
    <t>CICLOVIA TIRRENICA-LOTTO PRIORITARIO LIGURE, INTERVENTI DI COMPLETAMENTO</t>
  </si>
  <si>
    <t>FSCRI_RI_303</t>
  </si>
  <si>
    <t>AUTORITÀ DI SISTEMA PORTUALE DEL MAR LIGURE OCCIDENTALE</t>
  </si>
  <si>
    <t>C51B23000300002</t>
  </si>
  <si>
    <t>BRETELLA DI COLLEGAMENTO TRA VIA BERTOLA E VIA TRIESTE LUNGO LA SPONDA DESTRA DEL T. SEGNO</t>
  </si>
  <si>
    <t>1_SEMESTRE_2026</t>
  </si>
  <si>
    <t>FSCRI_RI_305</t>
  </si>
  <si>
    <t>COMUNE DI CERANESI (GE)</t>
  </si>
  <si>
    <t>I15F23000020006</t>
  </si>
  <si>
    <t>MESSA IN SICUREZZA DEL TRATTO DI STRADA COMUNALE VIA EX GUIDOVIA</t>
  </si>
  <si>
    <t>FSCRI_RI_306</t>
  </si>
  <si>
    <t>COMUNE DI MOCONESI  (GE)</t>
  </si>
  <si>
    <t>G57H22001080006</t>
  </si>
  <si>
    <t>MESSA IN SICUREZZA DEL MOVIMENTO FRANOSO IN LOC. LAVAGGI NEL COMUNE DI MOCONESI. LOTTO 2</t>
  </si>
  <si>
    <t>FSCRI_RI_307</t>
  </si>
  <si>
    <t>COMUNE DI MEZZANEGO (GE)</t>
  </si>
  <si>
    <t>E37H23000030002</t>
  </si>
  <si>
    <t>OPERE DI MESSA IN SICUREZZA STRADALE - ISOLA SOPRANA DI BORGONOVO LIGURE</t>
  </si>
  <si>
    <t>FSCRI_RI_308</t>
  </si>
  <si>
    <t>COMUNE DI COGORNO  (GE)</t>
  </si>
  <si>
    <t>F55F21000660002</t>
  </si>
  <si>
    <t>INTERVENTO DI MESSA IN SICUREZZA E CONSOLIDAMENTO DI TRATTO DI STRADA COMUNALE IN VIA B. CHIAPPE.</t>
  </si>
  <si>
    <t>FSCRI_RI_309</t>
  </si>
  <si>
    <t>F55F22001200002</t>
  </si>
  <si>
    <t>CONSOLIDAMENTO STRUTTURALE DI CARREGGIATA STRADALE IN VIA MAGGIOLO MEDIANTE MICROPALI.</t>
  </si>
  <si>
    <t>FSCRI_RI_311</t>
  </si>
  <si>
    <t xml:space="preserve"> COMUNE DI ZIGNAGO (SP)</t>
  </si>
  <si>
    <t>D37H22003320002</t>
  </si>
  <si>
    <t>MANUTENZIONE STRAORDINARIA DELLA SEDE STRADALE E REALIZZAZIONE CUNETTE DELLA STRADA VEZZANELLI-COLLE</t>
  </si>
  <si>
    <t>FSCRI_RI_312</t>
  </si>
  <si>
    <t>COMUNE DI SARZANA</t>
  </si>
  <si>
    <t>F77H23000230002</t>
  </si>
  <si>
    <t>CONTENIMENTO DEL DISSESTO IDROGEOLOGICO LUNGO LE VIE ALLA FORTEZZA C. CASTRICANI COM.SARZANA LOTTO 3</t>
  </si>
  <si>
    <t>FSCRI_RI_313</t>
  </si>
  <si>
    <t>B97H22000610002</t>
  </si>
  <si>
    <t>OPERE DI MITIGAZIONE DELLE CRITICITÀ IDRAULICHE IN LOCALITÀ CHIAPPA</t>
  </si>
  <si>
    <t>FSCRI_RI_314</t>
  </si>
  <si>
    <t>B97H22000970002</t>
  </si>
  <si>
    <t>OPERE DI MITIGAZIONE DELLE CRITICITÀ IDRAULICHE IN LOCALITÀ BERETTA - SQUARZOTTI - SAN CARLO</t>
  </si>
  <si>
    <t>FSCRI_RI_315</t>
  </si>
  <si>
    <t>B97H22000930002</t>
  </si>
  <si>
    <t>OPERE DI MITIGAZIONE DELLE CRITICITÀ IDRAULICHE IN LOCALITÀ CASTELLETTO – CERRO</t>
  </si>
  <si>
    <t>FSCRI_RI_316</t>
  </si>
  <si>
    <t>B97H22000850002</t>
  </si>
  <si>
    <t>OPERE DI MITIG. CRITIC.IDRAULIC. LOC.VARESE LIG-LOC.PRATE DI QUA-NOCI DI SOTTO-PECORARA-TARAMASTRO</t>
  </si>
  <si>
    <t>FSCRI_RI_317</t>
  </si>
  <si>
    <t>I47H21005870002</t>
  </si>
  <si>
    <t>CARAVONICA SP 28 - LAVORI DI RIPRISTINO SEDE STRADALE DAL KM 2 AL KM 3</t>
  </si>
  <si>
    <t>FSCRI_RI_318</t>
  </si>
  <si>
    <t>I27H21006840002</t>
  </si>
  <si>
    <t>BORGOMARO SP 24 - LAVORI DI RIPRISTINO SEDE STRADALE DAL KM 3 - COLLE D'OGGIA</t>
  </si>
  <si>
    <t>FSCRI_RI_321</t>
  </si>
  <si>
    <t>COMUNE DI SANT’OLCESE (GE)</t>
  </si>
  <si>
    <t>J67H21011040002</t>
  </si>
  <si>
    <t>LAVORI DI MESSA IN SICUREZZA E ADEGUAMENTO NORM.DELLA ST.COMUNALE VIA BRODOLINI - CURVA BARGELLINI</t>
  </si>
  <si>
    <t>FSCRI_RI_322</t>
  </si>
  <si>
    <t>COMUNE DI SANT'OLCESE (GE)</t>
  </si>
  <si>
    <t>J61B21007310002</t>
  </si>
  <si>
    <t>LAVORI DI REGIMAZIONE DELLE ACQUE METEORICHE A TUTELA DELLE FRAZ. TRE PEXI E CANCIANO E VIABILITÀ</t>
  </si>
  <si>
    <t>FSCRI_RI_323</t>
  </si>
  <si>
    <t>COMUNE DI AVEGNO (GE)</t>
  </si>
  <si>
    <t>I77H23000040006</t>
  </si>
  <si>
    <t>OPERE DI MESSA IN SICUREZZA E CONSOLIDAMENTO STATICO DI STRADE COMUNALI</t>
  </si>
  <si>
    <t>FSCRI_RI_324</t>
  </si>
  <si>
    <t>COMUNE DI PIETRA LIGURE</t>
  </si>
  <si>
    <t>G75F21001490002</t>
  </si>
  <si>
    <t>LAVORI DI SISTEMAZIONE STRUTTURALE ED INFRASTRUTTURALE DI VIA DELLA CORNICE E VIA RANZI</t>
  </si>
  <si>
    <t>FSCRI_RI_325</t>
  </si>
  <si>
    <t>COMUNE DI VILLANOVA D’ALBENGA</t>
  </si>
  <si>
    <t>F87H21003480002</t>
  </si>
  <si>
    <t>INTERVENTI DI MANUTENZIONE STRAORDINARIA PONTE SUL TORRENTE ARROSCIA</t>
  </si>
  <si>
    <t>FSCRI_RI_326</t>
  </si>
  <si>
    <t>E15F22001830006</t>
  </si>
  <si>
    <t>RIPRISTINO FUNZ ED EFFICIENZA DELLE RETI VIARIE COMUNALI  LOTTO II DA VIA MINNITI A VIA DEI GAZZI.</t>
  </si>
  <si>
    <t>FSCRI_RI_327</t>
  </si>
  <si>
    <t>E15F22001840006</t>
  </si>
  <si>
    <t>RIPRISTINO FUNZ. E EFFIC. DELLE RETI VIARIE COMUNALI  LOTTO III VIA DEI GAZZI AL CONF. CON BORGHETTO</t>
  </si>
  <si>
    <t>FSCRI_RI_328</t>
  </si>
  <si>
    <t>E15F22001850006</t>
  </si>
  <si>
    <t>RIPRISTINO FUNZ. E EFFIC. RETI VIARIE COMUNALI  LOTTO IV VIA CASELLE-GAZZI-MATTEOTTI</t>
  </si>
  <si>
    <t>FSCRI_RI_329</t>
  </si>
  <si>
    <t>G77H22002880002</t>
  </si>
  <si>
    <t>SISTEMAZIONE STRUTTURALE ED INFRASTRUTTURALE DI VIALE REPUBBLICA</t>
  </si>
  <si>
    <t>RFI</t>
  </si>
  <si>
    <t>TRASPORTO FERROVIARIO</t>
  </si>
  <si>
    <t>J34J23000580001</t>
  </si>
  <si>
    <t>ADEGUAMENTO INFRASTRUTTURALE DELLA STAZIONE DI VENTIMIGLIA E MODIFICA DEL SISTEMA DI ALIMENTAZIONE DELLA STAZIONE DI VENTIMIGLIA</t>
  </si>
  <si>
    <t>FSCRI_RI_351</t>
  </si>
  <si>
    <t>CICLOVIA TIRRENICA-LOTTO PRIORITARIO, STRALCIO 1-SUBSTRALCIO 2 DA DIANO M. A SAN BARTOLOMEO AL M.</t>
  </si>
  <si>
    <t>FSCRI_RI_352</t>
  </si>
  <si>
    <t>CICLOVIA TIRRENICA-LOTTO PRIORITARIO, STRALCIO 2–SUBSTR.2 DA EX SCALO MERCI A VIA SANZIO/VIA ROVERE</t>
  </si>
  <si>
    <t>FSCRI_RI_356</t>
  </si>
  <si>
    <t>TRASPORTO AEREO</t>
  </si>
  <si>
    <t>C31J19000120001</t>
  </si>
  <si>
    <t>AMPLIAMENTO E RIQUALIFICA TERMINAL PASSEGGERI</t>
  </si>
  <si>
    <t>FSCRI_RI_260</t>
  </si>
  <si>
    <t>COMUNE DI RAPALLO</t>
  </si>
  <si>
    <t>RIQUALIFICAZIONE URBANA</t>
  </si>
  <si>
    <t>EDILIZIA E SPAZI PUBBLICI</t>
  </si>
  <si>
    <t>J64J22000180004</t>
  </si>
  <si>
    <t>CENTRO NATATORIO COMUNALE: CONSOLIDAMENTO STRUTT., ADEGUAM. IMPIANTISTICO, EFFICIENTAMENTO ENERGETIC</t>
  </si>
  <si>
    <t>FSCRI_RI_264</t>
  </si>
  <si>
    <t>A.R.T.E. SAVONA</t>
  </si>
  <si>
    <t>E52D23000080007</t>
  </si>
  <si>
    <t>RECUPERO ALLOGGI SFITTI DI ERP E ADEGUAMENTO IMPIANTI FABBRICATI DI PROPRIETÀ</t>
  </si>
  <si>
    <t>FSCRI_RI_266</t>
  </si>
  <si>
    <t>E52D23000110007</t>
  </si>
  <si>
    <t>RECUPERO ALLOGGI SFITTI DI ERP E ADEGUAMENTO IMPIANTI FABBRICATI</t>
  </si>
  <si>
    <t>FSCRI_RI_269</t>
  </si>
  <si>
    <t>E52D23000120007</t>
  </si>
  <si>
    <t>RECUPERO ALLOGGI SFITTI DI ERP ED EFFICIENTAMENTO ENERGETICO FABBRICATO</t>
  </si>
  <si>
    <t>FSCRI_RI_272</t>
  </si>
  <si>
    <t>A.R.T.E. LA SPEZIA</t>
  </si>
  <si>
    <t>H47I23000040002</t>
  </si>
  <si>
    <t>PROGRAMMA SPECIALE DI RECUPERO ALLOGGI ERP SFITTI DI RISULTA - ANNO 2023</t>
  </si>
  <si>
    <t>FSCRI_RI_275</t>
  </si>
  <si>
    <t>A.R.T.E. GENOVA</t>
  </si>
  <si>
    <t>C35G23000010002</t>
  </si>
  <si>
    <t>FSCRI_RI_280</t>
  </si>
  <si>
    <t>A.R.T.E. IMPERIA</t>
  </si>
  <si>
    <t>C82D23000050007</t>
  </si>
  <si>
    <t>ELIMINAZIONE AMIANTO E RIFACIMENTO COPERTURA SU EDIFICI DI ERP DI PROPRIETÀ A.R.T.E.</t>
  </si>
  <si>
    <t>FSCRI_RI_282</t>
  </si>
  <si>
    <t>RECUPERO ALLOGGI SFITTI UBICATI IN IMPERIA SU EDIFICI DI ERP DI PROPRIETÀ A.R.T.E.</t>
  </si>
  <si>
    <t>FSCRI_RI_283</t>
  </si>
  <si>
    <t>C62D23000120007</t>
  </si>
  <si>
    <t>ELIMINAZIONE AMIANTO E RIFACIMENTO COPERTURE SU EDIFICI DI ERP DI PROPRIETÀ A.R.T.E.</t>
  </si>
  <si>
    <t>FSCRI_RI_285</t>
  </si>
  <si>
    <t>C42D23000140007</t>
  </si>
  <si>
    <t>RECUPERO ALLOGGI SFITTI IN EDIFICI DI ERP DI PROPRIETÀ A.R.T.E.</t>
  </si>
  <si>
    <t>FSCRI_RI_286</t>
  </si>
  <si>
    <t>C92D23000040007</t>
  </si>
  <si>
    <t>RISANAMENTO FACCIATE AMMALORATE SU EDICIFI DI ERP DI PROPRIETÀ A.R.T.E.</t>
  </si>
  <si>
    <t>FSCRI_RI_289</t>
  </si>
  <si>
    <t>H47I23000050002</t>
  </si>
  <si>
    <t>PROGRAMMA SPECIALE DI RECUPERO ALLOGGI ERP SFITTI DI RISULTA - ANNO 2024</t>
  </si>
  <si>
    <t>FSCRI_RI_291</t>
  </si>
  <si>
    <t>C62D23000130007</t>
  </si>
  <si>
    <t>RIFACIMENTO COPERTURA EDIFICIO E RECUPERO DUE ALLOGGI SFITTI</t>
  </si>
  <si>
    <t>FSCRI_RI_294</t>
  </si>
  <si>
    <t>C37G23000250002</t>
  </si>
  <si>
    <t>LAVORI DI RECUPERO DEI LOCALI A PIANO TERRE DELL'EDIFICIO SITO IN VIA SERTOLI 11A E 11B PER FINALITÀ SOCIOEDUCATIVE</t>
  </si>
  <si>
    <t>FSCRI_RI_296</t>
  </si>
  <si>
    <t>C32D23000110007</t>
  </si>
  <si>
    <t>RECUPERO 45 ALLOGGI DI ERP DI PROPRIETÀ A.R.T.E. (ANNO 2023)</t>
  </si>
  <si>
    <t>FSCRI_RI_297</t>
  </si>
  <si>
    <t>C32D23000120007</t>
  </si>
  <si>
    <t>RECUPERO 60 ALLOGGI DI ERP DI PROPRIETÀ A.R.T.E. (ANNO 2024)</t>
  </si>
  <si>
    <t>FSCRI_RI_298</t>
  </si>
  <si>
    <t>C32D23000130007</t>
  </si>
  <si>
    <t>RECUPERO N. 60 ALLOGGI DI ERP DI PROPRIETÀ A.R.T.E. (ANNO 2025)</t>
  </si>
  <si>
    <t>FSCRI_RI_299</t>
  </si>
  <si>
    <t>H42D23000090007</t>
  </si>
  <si>
    <t>PROGRAMMA SPECIALE DI RECUPERO ALLOGGI ERP SFITTI DI RISULTA - ANNO 2025</t>
  </si>
  <si>
    <t>FSCRI_RI_300</t>
  </si>
  <si>
    <t>E59J21011160001</t>
  </si>
  <si>
    <t>EFFICIENTAMENTO ENERGETICO E MIGLIORAMENTO SISMICO EDIFICIO DI PROPRIETÀ A.R.T.E.</t>
  </si>
  <si>
    <t>FSCRI_RI_301</t>
  </si>
  <si>
    <t>H47H21005120001</t>
  </si>
  <si>
    <t>EFFICIENTAMENTO ENERGETICO FABBRICATO</t>
  </si>
  <si>
    <t>FSCRI_RI_302</t>
  </si>
  <si>
    <t>C32D23000140002</t>
  </si>
  <si>
    <t>RECUPERO ALLOGGI DI PROPRIETÀ A.R.T.E.</t>
  </si>
  <si>
    <t>FSCRI_RI_368</t>
  </si>
  <si>
    <t>H73D21000170006</t>
  </si>
  <si>
    <t>INTERVENTO DI ERS - DENSIFICAZIONE UNITÀ NE.7.4 NE.8.1</t>
  </si>
  <si>
    <t>FSCRI_RI_376</t>
  </si>
  <si>
    <t>COMUNE DI SANREMO</t>
  </si>
  <si>
    <t>G26E23000030009</t>
  </si>
  <si>
    <t>RIQUALIFICAZIONE COPERTURA EDIFICIO POLIFUNZIONALE "MERCATO DEI FIORI"</t>
  </si>
  <si>
    <t>FSCRI_RI_372</t>
  </si>
  <si>
    <t xml:space="preserve">COMUNE DI VALLECROSIA </t>
  </si>
  <si>
    <t>E32H23003440006</t>
  </si>
  <si>
    <t>COMPL. POLISPORT. INTERCOM. "SEN. R. ZACCARI" SITO IN CAMPOROSSO - MANUT STRAORD E MESSA A NORMA</t>
  </si>
  <si>
    <t>FSCRI_RI_245</t>
  </si>
  <si>
    <t xml:space="preserve">ASL5 </t>
  </si>
  <si>
    <t>SOCIALE E SALUTE</t>
  </si>
  <si>
    <t>STRUTTURE E ATTREZZATURE SANITARIE</t>
  </si>
  <si>
    <t>E45F22001230001</t>
  </si>
  <si>
    <t>NUOVO OSPEDALE FELETTINO DELLA SPEZIA</t>
  </si>
  <si>
    <t>1_SEMESTRE_2031</t>
  </si>
  <si>
    <t>FSCRI_RI_255</t>
  </si>
  <si>
    <t>COMUNE DI NOLI</t>
  </si>
  <si>
    <t>ISTRUZIONE E FORMAZIONE</t>
  </si>
  <si>
    <t>STRUTTURE EDUCATIVE E FORMATIVE</t>
  </si>
  <si>
    <t>H92F23000130006</t>
  </si>
  <si>
    <t>OPERE DI COMPLETAMENTO ARCHITETTONICO SCUOLA SECONDARIA I GRADO "ANTON DA NOLI-ARES 0090420537</t>
  </si>
  <si>
    <t>FSCRI_RI_261</t>
  </si>
  <si>
    <t>COMUNE DI PONTEDASSIO</t>
  </si>
  <si>
    <t>D12B23002570006</t>
  </si>
  <si>
    <t>OPERE DI COMPLETAMENTO DEL NUOVO PLESSO SCOLASTICO - ARES 0080450129</t>
  </si>
  <si>
    <t>FSCRI_RI_250</t>
  </si>
  <si>
    <t>CAPACITÀ AMMINISTRATIVA</t>
  </si>
  <si>
    <t>ASSISTENZA TECNICA</t>
  </si>
  <si>
    <t>ASSISTENZA TECNICA*</t>
  </si>
  <si>
    <t>2_SEMESTRE _2024</t>
  </si>
  <si>
    <t>2_SEMESTRE _2031</t>
  </si>
  <si>
    <t>ASL3</t>
  </si>
  <si>
    <t>G34E22000760001</t>
  </si>
  <si>
    <t>CENTRO PER LA VALUTAZIONE AVANZATA DELLA CAPACITA’ FUNZIONALE CARDIORESPIRATORIA</t>
  </si>
  <si>
    <t>COMUNE DI VALLECROSIA</t>
  </si>
  <si>
    <t>E13D23000350006</t>
  </si>
  <si>
    <t>COMPLETAMENTO DELL'INTERVENTO DI RIQUALIFICAZIONE DI VIA DON BOSCO, PARTE BASSA</t>
  </si>
  <si>
    <t>COMUNE DI DIANO MARINA</t>
  </si>
  <si>
    <t>E11B24000090006</t>
  </si>
  <si>
    <t>OPERE COMPLEMENTARI DI RIGENERAZIONE URBANA: CICLOVIA TIRRENICA DA VIA SANT'ANNA A INCROCIO VIA VILLEBONE - OPERE DI COMPETENZA COMUNALE</t>
  </si>
  <si>
    <t>COMUNE DI BADALUCCO</t>
  </si>
  <si>
    <t>C72F23000300002</t>
  </si>
  <si>
    <t>PROGETTO PER LA REALIZZAZIONE DI UN'AREA SERVIZI A SUPPORTO DEI POLI TURISTICO/CULTURALI E DEL NASCENTE MUSEO ARCHEOLOGICO LIGURE MARY CROWFOOT</t>
  </si>
  <si>
    <t>COMUNE DI CHIUSAVECCHIA</t>
  </si>
  <si>
    <t>G31B21002980005</t>
  </si>
  <si>
    <t>REALIZZAZIONE CICLOPEDONALE IN SPONDA SINISTRA TORRENTE IMPERO, RIQUALIFICAZIONE  PERCORSI STORICI - 3 LOTTO</t>
  </si>
  <si>
    <t>COMUNE DI TAGGIA</t>
  </si>
  <si>
    <t>G67H23001720002</t>
  </si>
  <si>
    <t>RIQUALIFICAZIONE DI VIA MAZZINI - RICOSTRUZIONE MARCIAPIEDI ED ABBATTIMENTO BARRIERE ARCHITETTONICHE. 1 LOTTO</t>
  </si>
  <si>
    <t>COMUNE DI TOIRANO</t>
  </si>
  <si>
    <t>C12F23001050006</t>
  </si>
  <si>
    <t>VALORIZZAZIONE DEL CENTRO STORICO DA VIA XXIII NOVEMBRE A VIA MANEIRO</t>
  </si>
  <si>
    <t>C48J24000180006</t>
  </si>
  <si>
    <t>PROGRAMMA PER IL RECUPERO DI ALLOGGI E DI ADEGUAMENTO IMPIANTISTICO DEGLI STABILI DI PROPRIETÀ DI ARTE NELL’AMBITO DELLA CITTÀ METROPOLITANA DI GENOVA</t>
  </si>
  <si>
    <t>C62D24000120007</t>
  </si>
  <si>
    <t>INTERVENTO DI MANUTENZIONE STRAORDINARIA CON RIMOZIONE DI AMIANTO E RIFACIMENTO NUOVA COPERTURA SU UN FABBRICATO DI E.R.P. DI PROPRIETÀ DI A.R.T.E. IMPERIA</t>
  </si>
  <si>
    <t>FSCRI_RI_369</t>
  </si>
  <si>
    <t>FONDAZIONE TEATRO CARLO FELICE</t>
  </si>
  <si>
    <t>F34J24000080002</t>
  </si>
  <si>
    <t>INTERVENTI DI ADEGUAMENTO E RIFUNZIONALIZZAZIONE DEL TEATRO CARLO FELICE E DEL TEATRO DELLA GIOVENTÙ DI GENOVA</t>
  </si>
  <si>
    <t>FSCRI_RI_263</t>
  </si>
  <si>
    <t>C59C12000000007</t>
  </si>
  <si>
    <t>SOCIAL HOUSING MEDIANTE ACQUISTO E RECUPERO DI N.24 ALLOGGI DA DESTINARE AD EDILIZIA RESIDENZIALE PUBBLICA E SISTEMAZIONE AREA CARAMAGNA DA DESTINARE AD USI SOCIALI</t>
  </si>
  <si>
    <t>AMT Azienda Mobilità e Trasporti S.p.A.</t>
  </si>
  <si>
    <t>H30B25000000001</t>
  </si>
  <si>
    <t>ACQUISTO AUTOBUS</t>
  </si>
  <si>
    <t>RIVIERA TRASPORTI S.p.A.</t>
  </si>
  <si>
    <t>H50I25000000001</t>
  </si>
  <si>
    <t>ATC Esercizio S.p.A. </t>
  </si>
  <si>
    <t>D50I25000010001</t>
  </si>
  <si>
    <t>TPL Linea S.r.l</t>
  </si>
  <si>
    <t>D50I25000000001</t>
  </si>
  <si>
    <t>D57H23001880004</t>
  </si>
  <si>
    <t>LOTTO RELATIVO ALLA STRADA DI COLLEGAMENTO A SANT’AGATA. MESSA IN SICUREZZA CARREGGIATA MEDIANTE REALIZZAZIONE DI MURI A MONTE</t>
  </si>
  <si>
    <t>COMUNE DI SORI</t>
  </si>
  <si>
    <t>F21B23000000004</t>
  </si>
  <si>
    <t xml:space="preserve">* La dotazione per l'Assistenza Tecnica è stata incrementa di 138.031,70 euro di risorse FSC 21-27 derivanti dal definanziamento per effetto della Delibera CIPESS 16/2023 </t>
  </si>
  <si>
    <t>AreaTematica</t>
  </si>
  <si>
    <t>Linea di Intervento</t>
  </si>
  <si>
    <t>Cup</t>
  </si>
  <si>
    <t>Titolo</t>
  </si>
  <si>
    <t>Importo FSC 21-27 (anticipazione)</t>
  </si>
  <si>
    <t>TECNOLOGIE E SERVIZI DIGITALI</t>
  </si>
  <si>
    <t>E36G18001160002</t>
  </si>
  <si>
    <t>Piano degli investimenti della Strategia Digitale di Regione Liguria - Fase 2</t>
  </si>
  <si>
    <t>RISORSE IDRICHE</t>
  </si>
  <si>
    <t>D53E19000050006</t>
  </si>
  <si>
    <t>INT. N. 11: RIFACIMENTO DI UN TRATTO DI FOGNATURA NERA DI LUNGOMARE VESPUCCI, DEODORIZZAZIONE E COLLETTAMENTO RIO DELLE VALLI</t>
  </si>
  <si>
    <t>D53E19000070006</t>
  </si>
  <si>
    <t>INT. N. 12: RIFACIMENTO FOGNATURA RIO MOLTEDO E RIO VASIA</t>
  </si>
  <si>
    <t>D59B19000020002</t>
  </si>
  <si>
    <t>INT. N. 8: PROLUNGAMENTO A MARE DELLO SCARICO DELLO SFIORATORE DEL COLLETTORE FOGNARIO DEL PRINO I LOTTO</t>
  </si>
  <si>
    <t>D14E21022740002</t>
  </si>
  <si>
    <t>Completamento della pista ciclopedonale del Ponente Ligure ne tratto compreso tra la ex stazione del Comune di San Lorenzo al Mare ed il confine con il Comune di Imperia - lotto di completamento</t>
  </si>
  <si>
    <t>AMPLIAMENTO E RIQUALIFICA DEL TERMINAL PASSEGGERI AEROPORTO C. COLOMBO</t>
  </si>
  <si>
    <t>H37H21001010005</t>
  </si>
  <si>
    <t>RIQUALIFICA FUNZIONALE DELLA PAVIMENTAZIONE DELLA PISTA DI VOLO 10/28 ED OPERE CONNESSE AEROPORTO C. COLOMBO</t>
  </si>
  <si>
    <t>H37H21001000005</t>
  </si>
  <si>
    <t>RIQUALIFICA TERMINAL ESISTENTE AEROPORTO C. COLOMBO</t>
  </si>
  <si>
    <t>G47H20000620006</t>
  </si>
  <si>
    <t>Progetto riqualificazione percorsi pedonali cittadini</t>
  </si>
  <si>
    <t>G47H20002370006</t>
  </si>
  <si>
    <t xml:space="preserve">Intervento di completamento della pista ciclopedonale, cycling riviera parco costiero del ponente ligure di Ospedaletti  </t>
  </si>
  <si>
    <t>G47H19001980006</t>
  </si>
  <si>
    <t>Lavori di riqualificazione dei percorsi pedonali di via Veneto ricompresi tra piazza Verdi e Piazza Caduti della Libertà</t>
  </si>
  <si>
    <t>H37J20000160006</t>
  </si>
  <si>
    <t>Riqualificazione dell'area ex piattaforma girevole ferroviaria limitrofa alla via San Secondo e risanamento conservativo dell'edificio esistente con realizzazione di un parcheggio a raso</t>
  </si>
  <si>
    <t>F87H20005120006</t>
  </si>
  <si>
    <t>Lavori di riqualificazione urbana centro storico di Mattarana - Sistemazione della viabilità nel centro storico di Mattarana</t>
  </si>
  <si>
    <t>E11H14000330004</t>
  </si>
  <si>
    <t>Intervento di riqualificazione della passeggiata a mare di ponente. Primo lotto.</t>
  </si>
  <si>
    <t>H31B20000290002</t>
  </si>
  <si>
    <t>Progetto di standard urbanistici accordo di programma di riconversione dell'ex parco roja- realizzazione di un parcheggio pubblico in zona san secondo nell'area a nord della linea ferroviaria</t>
  </si>
  <si>
    <t>H31B20000510006</t>
  </si>
  <si>
    <t>Progetto di standard urbanistici accordo di programma di riconversione dell'ex parco roja- realizzazione di un parcheggio pubblico a raso nell'area ferroviaria limitrofa a Corso Genova</t>
  </si>
  <si>
    <t>F91B19000240005</t>
  </si>
  <si>
    <t>Lavori di rifacimento ponte Europa unita</t>
  </si>
  <si>
    <t>F51B20000060006</t>
  </si>
  <si>
    <t>RIQUALIFICAZIONE DEL FRONTE A MARE DI LEVANTE A VARAZZE</t>
  </si>
  <si>
    <t>J87H21002620002</t>
  </si>
  <si>
    <t>RIQUALIFICAZIONE INFRASTRUTTURALE DEI PERCORSI PEDONALI NELL'ABITATO DI MONTEMARCELLO</t>
  </si>
  <si>
    <t>E25F18000010006</t>
  </si>
  <si>
    <t>Ristrutturazione Blocco Parto e Pediatria Pad. Borea - S.O. Sanremo - (copertura parziale del finanziamento)</t>
  </si>
  <si>
    <t>E59J21001150002*</t>
  </si>
  <si>
    <t>P.O. Imperia: Acquisto sistema TC presso reparto di Radiologia</t>
  </si>
  <si>
    <t>B37H21006090006</t>
  </si>
  <si>
    <t>Giardini Quinto</t>
  </si>
  <si>
    <t>F71I18000020005</t>
  </si>
  <si>
    <t>NUOVO EDIFICIO SCOLASTICO (LOTTO I)</t>
  </si>
  <si>
    <t>D56B19000270005</t>
  </si>
  <si>
    <t>MESSA IN SICUREZZA/PREVENZIONE INCENDI - TERZO LOTTO: PLESSI DI PIAZZA CALVI, PIAZZETTA DE NEGRI (INFANZIA), CARAMAGNA</t>
  </si>
  <si>
    <t>D56B19000280005</t>
  </si>
  <si>
    <t>MESSA IN SICUREZZA/PREVENZIONE INCENDI - QUARTO LOTTO: PLESSO DI PIAZZA ROMA</t>
  </si>
  <si>
    <t>G49G20000140006</t>
  </si>
  <si>
    <t xml:space="preserve"> RIQUALIFICAZIONE DEL PARCO DELLA RIMEMBRANZA</t>
  </si>
  <si>
    <t>C57H20002100006</t>
  </si>
  <si>
    <t>INTERVENTO DI VALORIZZAZIONE E RIQUALIFICAZIONE DELLA PASSEGGIATA DI VARIGOTTI</t>
  </si>
  <si>
    <t>B35H18006050006</t>
  </si>
  <si>
    <t>Riqualificazione impianto sportivo “Nico Sapio” – via Reggio 10 – Comune di Genova (GE)</t>
  </si>
  <si>
    <t>F99G19000780006</t>
  </si>
  <si>
    <t>RIFACIMENTO PIAZZA DELLA VITTORIA E PIAZZA ABBA</t>
  </si>
  <si>
    <t>G43D19000040006</t>
  </si>
  <si>
    <t>RIQUALIFICAZIONE E RECUPERO DELLE MURA OTTOCENTESCHE</t>
  </si>
  <si>
    <t>D55C19000000005</t>
  </si>
  <si>
    <t>ADEGUAMENTO NORMATIVO IMPIANTISTICO E SUPERAMENTO DELLE BARRIERE ARCHITETTONICHE DEI PORTICI DI VIA BONFANTE E PIAZZA DANTE</t>
  </si>
  <si>
    <t>G41E19000000004</t>
  </si>
  <si>
    <t>VALORIZZAZIONE E RESTAURO EX CONVENTO DELLE CLARISSE</t>
  </si>
  <si>
    <t xml:space="preserve">* Intervento definanziato dalla Delibera CIPESS 16/2023. Le risorse FSC 21-27 rinvenienti, pari a 138.031,70 sono state assegnate all'intervento di Assistenza Tecnica riportato nell'Allegato A1 dell'Accordo per la Coesione </t>
  </si>
  <si>
    <t>Accordo per la Coesione Governo - Regione Liguria
Allegato B1 - Piano finanziario di spesa dell’Accordo per annualità (solo quota FSC 21-27 ordinaria)</t>
  </si>
  <si>
    <t>Valori in euro</t>
  </si>
  <si>
    <t xml:space="preserve">2025
</t>
  </si>
  <si>
    <t>TOTALE</t>
  </si>
  <si>
    <t>Assegnazione ordinaria FSC 21-27</t>
  </si>
  <si>
    <t>ID_RDF</t>
  </si>
  <si>
    <t>TITOLO
 PROGETTO/LINEA DI AZIONE</t>
  </si>
  <si>
    <t>COSTO TOTALE</t>
  </si>
  <si>
    <t xml:space="preserve">IMPORTO RICHIESTO FSC 2021-2027 </t>
  </si>
  <si>
    <t>COMUNE DI VARESE LIGURE</t>
  </si>
  <si>
    <t>MIGLIORAMENTO SISMICO E RIQUALIFICAZIONE ENERGETICA EDIFICIO VIA TOFANE GENOVA</t>
  </si>
  <si>
    <t xml:space="preserve">COMPLETAMENTO DELLA STRADA PUBBLICA E COLLEGAMENTO CON OPERE DI URBANIZZAZIONE ESISTENTI PRESSO AREA VACCARI </t>
  </si>
  <si>
    <t>TOTALI</t>
  </si>
  <si>
    <t>LIG#ANT#0001</t>
  </si>
  <si>
    <t>LIG#ANT#0002</t>
  </si>
  <si>
    <t>LIG#ANT#0003</t>
  </si>
  <si>
    <t>LIG#ANT#0004</t>
  </si>
  <si>
    <t>LIG#ANT#0005</t>
  </si>
  <si>
    <t>LIG#ANT#0006</t>
  </si>
  <si>
    <t>LIG#ANT#0007</t>
  </si>
  <si>
    <t>LIG#ANT#0008</t>
  </si>
  <si>
    <t>LIG#ANT#0009</t>
  </si>
  <si>
    <t>LIG#ANT#0010</t>
  </si>
  <si>
    <t>LIG#ANT#0011</t>
  </si>
  <si>
    <t>LIG#ANT#0012</t>
  </si>
  <si>
    <t>LIG#ANT#0013</t>
  </si>
  <si>
    <t>LIG#ANT#0014</t>
  </si>
  <si>
    <t>LIG#ANT#0015</t>
  </si>
  <si>
    <t>LIG#ANT#0016</t>
  </si>
  <si>
    <t>LIG#ANT#0017</t>
  </si>
  <si>
    <t>LIG#ANT#0018</t>
  </si>
  <si>
    <t>LIG#ANT#0019</t>
  </si>
  <si>
    <t>LIG#ANT#0020</t>
  </si>
  <si>
    <t>LIG#ANT#0021</t>
  </si>
  <si>
    <t>LIG#ANT#0022</t>
  </si>
  <si>
    <t>LIG#ANT#0023</t>
  </si>
  <si>
    <t>LIG#ANT#0024</t>
  </si>
  <si>
    <t>LIG#ANT#0025</t>
  </si>
  <si>
    <t>LIG#ANT#0026</t>
  </si>
  <si>
    <t>LIG#ANT#0027</t>
  </si>
  <si>
    <t>LIG#ANT#0028</t>
  </si>
  <si>
    <t>LIG#ANT#0029</t>
  </si>
  <si>
    <t>LIG#ANT#0030</t>
  </si>
  <si>
    <t>LIG#ANT#0031</t>
  </si>
  <si>
    <t>LIG#ANT#0032</t>
  </si>
  <si>
    <t>LIG#ORD#0002</t>
  </si>
  <si>
    <t>LIG#ORD#0003</t>
  </si>
  <si>
    <t>LIG#ORD#0004</t>
  </si>
  <si>
    <t>LIG#ORD#0005</t>
  </si>
  <si>
    <t>LIG#ORD#0006</t>
  </si>
  <si>
    <t>LIG#ORD#0007</t>
  </si>
  <si>
    <t>LIG#ORD#0008</t>
  </si>
  <si>
    <t>LIG#ORD#0010</t>
  </si>
  <si>
    <t>LIG#ORD#0009</t>
  </si>
  <si>
    <t>LIG#ORD#0011</t>
  </si>
  <si>
    <t>LIG#ORD#0012</t>
  </si>
  <si>
    <t>LIG#ORD#0013</t>
  </si>
  <si>
    <t>LIG#ORD#0014</t>
  </si>
  <si>
    <t>LIG#ORD#0015</t>
  </si>
  <si>
    <t>LIG#ORD#0016</t>
  </si>
  <si>
    <t>LIG#ORD#0001</t>
  </si>
  <si>
    <t>Risorse FSC</t>
  </si>
  <si>
    <r>
      <t xml:space="preserve">Accordo per la Coesione Governo - Regione Liguria 
Allegato B2 - Programma di interventi e linee di azione con cronoprogramma finanziario (valori in euro)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rgb="FF000000"/>
        <rFont val="Calibri"/>
        <family val="2"/>
      </rPr>
      <t xml:space="preserve">valori in euro </t>
    </r>
  </si>
  <si>
    <r>
      <rPr>
        <b/>
        <sz val="14"/>
        <color rgb="FF000000"/>
        <rFont val="Calibri"/>
        <family val="2"/>
      </rPr>
      <t>Accordo per la Coesione Governo - Regione Liguria
Allegato A2 - Elenco Interventi Risorse FSC 21-27 in anticipazione ex Delibera CIPESS n. 79/2021</t>
    </r>
    <r>
      <rPr>
        <b/>
        <sz val="12"/>
        <color rgb="FF000000"/>
        <rFont val="Calibri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rgb="FF000000"/>
        <rFont val="Calibri"/>
        <family val="2"/>
      </rPr>
      <t>valori in 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</si>
</sst>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410]General"/>
    <numFmt numFmtId="166" formatCode="&quot; &quot;#,##0.00&quot; &quot;;&quot;-&quot;#,##0.00&quot; &quot;;&quot; &quot;&quot;-&quot;#&quot; &quot;;&quot; &quot;@&quot; &quot;"/>
    <numFmt numFmtId="167" formatCode="#,##0.00&quot;  &quot;"/>
    <numFmt numFmtId="168" formatCode="* #,##0.00\ ;\-* #,##0.00\ ;* \-#\ ;@\ "/>
    <numFmt numFmtId="169" formatCode="[$€-410]&quot; &quot;#,##0.00;[Red]&quot;-&quot;[$€-410]&quot; &quot;#,##0.00"/>
    <numFmt numFmtId="170" formatCode="[$€-410]\ #,##0.00;[Red]\-[$€-410]\ #,##0.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i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0"/>
      <color rgb="FFFFFFFF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2"/>
      <color theme="4" tint="-0.499984740745262"/>
      <name val="Calibri"/>
      <family val="2"/>
    </font>
    <font>
      <b/>
      <sz val="11"/>
      <color rgb="FF00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i/>
      <sz val="16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b/>
      <sz val="11"/>
      <name val="Times New Roman"/>
      <family val="1"/>
    </font>
    <font>
      <sz val="12"/>
      <name val="Calibri Light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7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Border="0" applyProtection="0"/>
    <xf numFmtId="0" fontId="20" fillId="0" borderId="0"/>
    <xf numFmtId="166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168" fontId="30" fillId="0" borderId="0"/>
    <xf numFmtId="0" fontId="31" fillId="0" borderId="0"/>
    <xf numFmtId="0" fontId="31" fillId="0" borderId="0"/>
    <xf numFmtId="0" fontId="1" fillId="0" borderId="0"/>
    <xf numFmtId="165" fontId="7" fillId="0" borderId="0"/>
    <xf numFmtId="0" fontId="1" fillId="0" borderId="0"/>
    <xf numFmtId="0" fontId="33" fillId="0" borderId="0"/>
    <xf numFmtId="0" fontId="33" fillId="0" borderId="0"/>
    <xf numFmtId="0" fontId="34" fillId="0" borderId="0"/>
    <xf numFmtId="0" fontId="35" fillId="0" borderId="0">
      <alignment horizontal="center"/>
    </xf>
    <xf numFmtId="0" fontId="35" fillId="0" borderId="0">
      <alignment horizontal="center" textRotation="90"/>
    </xf>
    <xf numFmtId="165" fontId="7" fillId="0" borderId="0"/>
    <xf numFmtId="0" fontId="36" fillId="0" borderId="0"/>
    <xf numFmtId="169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5" fontId="37" fillId="0" borderId="0"/>
    <xf numFmtId="165" fontId="7" fillId="0" borderId="0"/>
    <xf numFmtId="165" fontId="38" fillId="0" borderId="0">
      <alignment horizontal="center"/>
    </xf>
    <xf numFmtId="165" fontId="38" fillId="0" borderId="0">
      <alignment horizontal="center" textRotation="90"/>
    </xf>
    <xf numFmtId="165" fontId="7" fillId="0" borderId="0"/>
    <xf numFmtId="165" fontId="20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31" fillId="0" borderId="0"/>
    <xf numFmtId="165" fontId="39" fillId="0" borderId="0"/>
    <xf numFmtId="169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>
      <alignment horizontal="center"/>
    </xf>
    <xf numFmtId="0" fontId="33" fillId="0" borderId="0"/>
    <xf numFmtId="0" fontId="4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30" fillId="0" borderId="0"/>
    <xf numFmtId="0" fontId="42" fillId="0" borderId="0"/>
    <xf numFmtId="0" fontId="43" fillId="0" borderId="0"/>
    <xf numFmtId="17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4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43" fontId="7" fillId="0" borderId="10" xfId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3" fontId="4" fillId="0" borderId="3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4" fillId="0" borderId="1" xfId="2" applyFont="1" applyFill="1" applyBorder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165" fontId="7" fillId="0" borderId="0" xfId="3" applyAlignment="1">
      <alignment vertical="center"/>
    </xf>
    <xf numFmtId="0" fontId="20" fillId="0" borderId="0" xfId="4" applyAlignment="1">
      <alignment vertical="center"/>
    </xf>
    <xf numFmtId="166" fontId="4" fillId="0" borderId="3" xfId="5" applyFont="1" applyFill="1" applyBorder="1" applyAlignment="1">
      <alignment vertical="center" wrapText="1"/>
    </xf>
    <xf numFmtId="166" fontId="4" fillId="0" borderId="1" xfId="5" applyFont="1" applyFill="1" applyBorder="1" applyAlignment="1">
      <alignment vertical="center" wrapText="1"/>
    </xf>
    <xf numFmtId="0" fontId="4" fillId="0" borderId="1" xfId="4" applyFont="1" applyBorder="1" applyAlignment="1">
      <alignment vertical="center" wrapText="1"/>
    </xf>
    <xf numFmtId="165" fontId="12" fillId="0" borderId="0" xfId="3" applyFont="1" applyAlignment="1">
      <alignment vertical="center"/>
    </xf>
    <xf numFmtId="165" fontId="12" fillId="0" borderId="0" xfId="3" applyFont="1" applyAlignment="1">
      <alignment vertical="center" wrapText="1"/>
    </xf>
    <xf numFmtId="165" fontId="12" fillId="0" borderId="0" xfId="3" applyFont="1" applyAlignment="1">
      <alignment horizontal="center" vertical="center"/>
    </xf>
    <xf numFmtId="165" fontId="24" fillId="0" borderId="1" xfId="3" applyFont="1" applyBorder="1" applyAlignment="1">
      <alignment vertical="center"/>
    </xf>
    <xf numFmtId="0" fontId="25" fillId="0" borderId="0" xfId="4" applyFont="1" applyAlignment="1">
      <alignment vertical="center"/>
    </xf>
    <xf numFmtId="165" fontId="7" fillId="0" borderId="0" xfId="3" applyAlignment="1">
      <alignment vertical="center" wrapText="1"/>
    </xf>
    <xf numFmtId="165" fontId="7" fillId="0" borderId="0" xfId="3" applyAlignment="1">
      <alignment horizontal="center" vertical="center"/>
    </xf>
    <xf numFmtId="0" fontId="4" fillId="0" borderId="0" xfId="0" applyFont="1" applyAlignment="1">
      <alignment vertical="center" wrapText="1"/>
    </xf>
    <xf numFmtId="165" fontId="27" fillId="0" borderId="0" xfId="3" applyFont="1" applyAlignment="1">
      <alignment vertical="center"/>
    </xf>
    <xf numFmtId="9" fontId="12" fillId="0" borderId="0" xfId="6" applyFont="1" applyAlignment="1">
      <alignment vertical="center"/>
    </xf>
    <xf numFmtId="165" fontId="12" fillId="5" borderId="0" xfId="3" applyFont="1" applyFill="1" applyAlignment="1">
      <alignment vertical="center"/>
    </xf>
    <xf numFmtId="165" fontId="26" fillId="0" borderId="0" xfId="3" applyFont="1" applyAlignment="1">
      <alignment vertical="center"/>
    </xf>
    <xf numFmtId="9" fontId="26" fillId="0" borderId="0" xfId="6" applyFont="1" applyAlignment="1">
      <alignment vertical="center"/>
    </xf>
    <xf numFmtId="9" fontId="7" fillId="0" borderId="0" xfId="6" applyFont="1" applyFill="1" applyAlignment="1">
      <alignment vertical="center"/>
    </xf>
    <xf numFmtId="4" fontId="4" fillId="0" borderId="1" xfId="5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4" fillId="0" borderId="3" xfId="4" applyFont="1" applyBorder="1" applyAlignment="1">
      <alignment vertical="center" wrapText="1"/>
    </xf>
    <xf numFmtId="167" fontId="4" fillId="0" borderId="1" xfId="3" applyNumberFormat="1" applyFont="1" applyBorder="1" applyAlignment="1">
      <alignment vertical="center"/>
    </xf>
    <xf numFmtId="0" fontId="4" fillId="0" borderId="1" xfId="4" applyFont="1" applyBorder="1" applyAlignment="1">
      <alignment horizontal="left" vertical="center" wrapText="1"/>
    </xf>
    <xf numFmtId="43" fontId="4" fillId="0" borderId="1" xfId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3" fontId="4" fillId="0" borderId="1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3" fontId="4" fillId="6" borderId="1" xfId="1" applyFont="1" applyFill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44" fillId="0" borderId="1" xfId="0" applyNumberFormat="1" applyFont="1" applyBorder="1" applyAlignment="1">
      <alignment horizontal="right" vertical="center"/>
    </xf>
    <xf numFmtId="164" fontId="44" fillId="0" borderId="1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vertical="center"/>
    </xf>
    <xf numFmtId="43" fontId="4" fillId="0" borderId="1" xfId="1" applyFont="1" applyFill="1" applyBorder="1" applyAlignment="1">
      <alignment horizontal="right" vertical="center"/>
    </xf>
    <xf numFmtId="0" fontId="45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2" fontId="4" fillId="0" borderId="1" xfId="0" quotePrefix="1" applyNumberFormat="1" applyFont="1" applyBorder="1" applyAlignment="1">
      <alignment horizontal="right" vertical="center"/>
    </xf>
    <xf numFmtId="0" fontId="45" fillId="0" borderId="1" xfId="0" applyFont="1" applyBorder="1" applyAlignment="1">
      <alignment vertical="center" wrapText="1"/>
    </xf>
    <xf numFmtId="0" fontId="4" fillId="6" borderId="1" xfId="4" applyFont="1" applyFill="1" applyBorder="1" applyAlignment="1">
      <alignment vertical="center" wrapText="1"/>
    </xf>
    <xf numFmtId="166" fontId="4" fillId="6" borderId="1" xfId="5" applyFont="1" applyFill="1" applyBorder="1" applyAlignment="1">
      <alignment vertical="center" wrapText="1"/>
    </xf>
    <xf numFmtId="165" fontId="22" fillId="6" borderId="0" xfId="3" applyFont="1" applyFill="1" applyAlignment="1">
      <alignment vertical="center"/>
    </xf>
    <xf numFmtId="0" fontId="23" fillId="6" borderId="0" xfId="4" applyFont="1" applyFill="1" applyAlignment="1">
      <alignment vertical="center"/>
    </xf>
    <xf numFmtId="4" fontId="48" fillId="0" borderId="1" xfId="3" applyNumberFormat="1" applyFont="1" applyBorder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Border="1" applyAlignment="1">
      <alignment vertical="center"/>
    </xf>
    <xf numFmtId="4" fontId="4" fillId="6" borderId="1" xfId="5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16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1" fillId="0" borderId="1" xfId="4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10" fillId="0" borderId="0" xfId="3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47" fillId="4" borderId="15" xfId="4" applyFont="1" applyFill="1" applyBorder="1" applyAlignment="1">
      <alignment horizontal="center" vertical="center" wrapText="1"/>
    </xf>
    <xf numFmtId="0" fontId="47" fillId="4" borderId="18" xfId="4" applyFont="1" applyFill="1" applyBorder="1" applyAlignment="1">
      <alignment horizontal="center" vertical="center" wrapText="1"/>
    </xf>
    <xf numFmtId="165" fontId="8" fillId="0" borderId="20" xfId="3" applyFont="1" applyBorder="1" applyAlignment="1">
      <alignment horizontal="center" vertical="center" wrapText="1"/>
    </xf>
    <xf numFmtId="165" fontId="21" fillId="4" borderId="15" xfId="3" applyFont="1" applyFill="1" applyBorder="1" applyAlignment="1">
      <alignment horizontal="center" vertical="center" wrapText="1"/>
    </xf>
    <xf numFmtId="165" fontId="21" fillId="4" borderId="16" xfId="3" applyFont="1" applyFill="1" applyBorder="1" applyAlignment="1">
      <alignment horizontal="center" vertical="center" wrapText="1"/>
    </xf>
    <xf numFmtId="165" fontId="21" fillId="4" borderId="15" xfId="3" applyFont="1" applyFill="1" applyBorder="1" applyAlignment="1">
      <alignment horizontal="center" vertical="center"/>
    </xf>
    <xf numFmtId="165" fontId="21" fillId="4" borderId="16" xfId="3" applyFont="1" applyFill="1" applyBorder="1" applyAlignment="1">
      <alignment horizontal="center" vertical="center"/>
    </xf>
    <xf numFmtId="165" fontId="21" fillId="4" borderId="17" xfId="3" applyFont="1" applyFill="1" applyBorder="1" applyAlignment="1">
      <alignment horizontal="center" vertical="center"/>
    </xf>
    <xf numFmtId="165" fontId="21" fillId="4" borderId="17" xfId="3" applyFont="1" applyFill="1" applyBorder="1" applyAlignment="1">
      <alignment horizontal="center" vertical="center" wrapText="1"/>
    </xf>
    <xf numFmtId="165" fontId="46" fillId="4" borderId="15" xfId="3" applyFont="1" applyFill="1" applyBorder="1" applyAlignment="1">
      <alignment horizontal="center" vertical="center"/>
    </xf>
    <xf numFmtId="165" fontId="46" fillId="4" borderId="17" xfId="3" applyFont="1" applyFill="1" applyBorder="1" applyAlignment="1">
      <alignment horizontal="center" vertical="center"/>
    </xf>
    <xf numFmtId="165" fontId="46" fillId="4" borderId="15" xfId="3" applyFont="1" applyFill="1" applyBorder="1" applyAlignment="1">
      <alignment horizontal="center" vertical="center" wrapText="1"/>
    </xf>
    <xf numFmtId="165" fontId="46" fillId="4" borderId="17" xfId="3" applyFont="1" applyFill="1" applyBorder="1" applyAlignment="1">
      <alignment horizontal="center" vertical="center" wrapText="1"/>
    </xf>
  </cellXfs>
  <cellStyles count="273">
    <cellStyle name="Excel Built-in Normal" xfId="3" xr:uid="{00000000-0005-0000-0000-000000000000}"/>
    <cellStyle name="Excel Built-in Normal 1" xfId="31" xr:uid="{DDE60206-6970-46E2-8A2C-55C4B043904B}"/>
    <cellStyle name="Excel Built-in Normal 2" xfId="30" xr:uid="{D418F18A-2E50-4BBD-98D9-832C92B7BCDC}"/>
    <cellStyle name="Excel Built-in Normal 3" xfId="14" xr:uid="{2A27E81A-EACD-4168-89F3-43818F5572BF}"/>
    <cellStyle name="Heading" xfId="19" xr:uid="{02F31B47-C135-4F33-99EC-C60A5B49A7DE}"/>
    <cellStyle name="Heading 1" xfId="32" xr:uid="{51D8C909-0D9D-47BF-9251-4F3D20DFD2C8}"/>
    <cellStyle name="Heading 3" xfId="240" xr:uid="{5A832E5F-EA1C-4615-B54E-3DC310E642D5}"/>
    <cellStyle name="Heading1" xfId="20" xr:uid="{9CE9391E-EC32-4669-8AC9-B72712B497DD}"/>
    <cellStyle name="Heading1 1" xfId="33" xr:uid="{E5B34A6A-D8C0-4443-8792-8C7C7E19A80D}"/>
    <cellStyle name="Migliaia" xfId="1" builtinId="3"/>
    <cellStyle name="Migliaia 2" xfId="2" xr:uid="{00000000-0005-0000-0000-000002000000}"/>
    <cellStyle name="Migliaia 2 2" xfId="8" xr:uid="{00000000-0005-0000-0000-000003000000}"/>
    <cellStyle name="Migliaia 3" xfId="5" xr:uid="{00000000-0005-0000-0000-000004000000}"/>
    <cellStyle name="Migliaia 3 2" xfId="10" xr:uid="{00000000-0005-0000-0000-000005000000}"/>
    <cellStyle name="Migliaia 4" xfId="7" xr:uid="{00000000-0005-0000-0000-000006000000}"/>
    <cellStyle name="Normale" xfId="0" builtinId="0"/>
    <cellStyle name="Normale 2" xfId="4" xr:uid="{00000000-0005-0000-0000-000008000000}"/>
    <cellStyle name="Normale 2 10" xfId="56" xr:uid="{6FE8D727-CAA6-48A2-A71F-AA1DA9F9FA22}"/>
    <cellStyle name="Normale 2 11" xfId="61" xr:uid="{CEDB9B26-C84D-4E1E-AF18-224C8EE70C81}"/>
    <cellStyle name="Normale 2 11 2" xfId="129" xr:uid="{FBECC7C2-AB3F-4F0E-9139-63143019F3C1}"/>
    <cellStyle name="Normale 2 11 3" xfId="218" xr:uid="{B8F1D818-8564-4D27-B0C3-D102E982DE8F}"/>
    <cellStyle name="Normale 2 12" xfId="85" xr:uid="{1439B589-3BED-4D42-81F9-7D98D5835747}"/>
    <cellStyle name="Normale 2 13" xfId="107" xr:uid="{3B7E1047-06B8-43BA-A531-380AF2E4683F}"/>
    <cellStyle name="Normale 2 14" xfId="152" xr:uid="{2BB9CD6A-B99D-45B1-BCC7-D5C2E646335C}"/>
    <cellStyle name="Normale 2 15" xfId="174" xr:uid="{08B7F253-3BE9-45A1-A7F1-770EEF99EEB2}"/>
    <cellStyle name="Normale 2 16" xfId="196" xr:uid="{A2AEA35E-A16B-4B70-A487-3B985CC452BD}"/>
    <cellStyle name="Normale 2 17" xfId="241" xr:uid="{C9D6E1E2-DBAB-494D-9F47-A12A03E66DE0}"/>
    <cellStyle name="Normale 2 18" xfId="251" xr:uid="{C420B996-7920-448B-B489-66B64814E016}"/>
    <cellStyle name="Normale 2 19" xfId="13" xr:uid="{893D5611-CF33-479E-82F1-8BCF78DDC763}"/>
    <cellStyle name="Normale 2 2" xfId="18" xr:uid="{D152F179-0C07-46BA-B166-6A6443EFC93B}"/>
    <cellStyle name="Normale 2 2 2" xfId="26" xr:uid="{2DBE440D-5B7B-45E5-A9FF-FBEDA36C9C1D}"/>
    <cellStyle name="Normale 2 2 2 10" xfId="200" xr:uid="{7502D202-DFF0-4073-99F9-236AEA6A97A1}"/>
    <cellStyle name="Normale 2 2 2 11" xfId="243" xr:uid="{7A0CA74A-9EB8-4DBB-B98B-391C1341A576}"/>
    <cellStyle name="Normale 2 2 2 12" xfId="255" xr:uid="{EE1004EC-636A-49B2-B742-CE70FFF74971}"/>
    <cellStyle name="Normale 2 2 2 2" xfId="36" xr:uid="{F9F2D265-B6EB-4D3B-B341-66C03EF58FD1}"/>
    <cellStyle name="Normale 2 2 2 2 2" xfId="53" xr:uid="{E6E3C616-C853-41B1-BDC7-84BE36984A1C}"/>
    <cellStyle name="Normale 2 2 2 2 2 2" xfId="77" xr:uid="{9C524CB1-69E0-4609-9982-23B9B0EFBD60}"/>
    <cellStyle name="Normale 2 2 2 2 2 2 2" xfId="145" xr:uid="{B31EA03F-555A-4155-8ACA-461CA71699F3}"/>
    <cellStyle name="Normale 2 2 2 2 2 2 3" xfId="234" xr:uid="{7C57DF17-A7DA-4A0C-83B6-1E1FCE806E4F}"/>
    <cellStyle name="Normale 2 2 2 2 2 3" xfId="101" xr:uid="{A70471F9-A6D8-4A8A-83A4-ABB8BED67E38}"/>
    <cellStyle name="Normale 2 2 2 2 2 4" xfId="123" xr:uid="{D9E9BEE6-BCB6-443A-ACE1-524DA339A6E5}"/>
    <cellStyle name="Normale 2 2 2 2 2 5" xfId="168" xr:uid="{C281A577-92DE-4742-8010-DDB0F784FC4F}"/>
    <cellStyle name="Normale 2 2 2 2 2 6" xfId="190" xr:uid="{9B31A76F-E81F-4FBA-8527-5881E7FD2DE7}"/>
    <cellStyle name="Normale 2 2 2 2 2 7" xfId="212" xr:uid="{DA756B51-ADDF-4B64-8320-C6A225290B6D}"/>
    <cellStyle name="Normale 2 2 2 2 2 8" xfId="267" xr:uid="{A8E2611B-18B3-42D6-8AB2-E113B9A42757}"/>
    <cellStyle name="Normale 2 2 2 3" xfId="48" xr:uid="{D9C96A28-D062-47F4-A11A-DE60E7684468}"/>
    <cellStyle name="Normale 2 2 2 3 2" xfId="72" xr:uid="{A05CE1DD-E976-46A4-A1DC-E725A0634515}"/>
    <cellStyle name="Normale 2 2 2 3 2 2" xfId="140" xr:uid="{36FC0E85-D017-4D12-AB2B-D1F669298AB9}"/>
    <cellStyle name="Normale 2 2 2 3 2 3" xfId="229" xr:uid="{259633B2-592D-47C6-9EB1-717F5E1BEAA1}"/>
    <cellStyle name="Normale 2 2 2 3 3" xfId="96" xr:uid="{98987521-D698-47B2-A740-29524147022F}"/>
    <cellStyle name="Normale 2 2 2 3 4" xfId="118" xr:uid="{53F770F2-BE1B-40B3-95DC-324E8D270854}"/>
    <cellStyle name="Normale 2 2 2 3 5" xfId="163" xr:uid="{CF3EA1ED-0453-4E5B-9088-A287F4115E92}"/>
    <cellStyle name="Normale 2 2 2 3 6" xfId="185" xr:uid="{41151C16-585C-49B6-AE53-AC85D1DFAFBC}"/>
    <cellStyle name="Normale 2 2 2 3 7" xfId="207" xr:uid="{AA6BCFA6-9100-4ABF-A7C8-9B2C76ADCDD3}"/>
    <cellStyle name="Normale 2 2 2 3 8" xfId="262" xr:uid="{A74F30E4-48B2-469D-A6DE-D727EF0529CC}"/>
    <cellStyle name="Normale 2 2 2 4" xfId="59" xr:uid="{DD5AD00A-FEF8-451A-8067-F86E8FE203CC}"/>
    <cellStyle name="Normale 2 2 2 4 2" xfId="82" xr:uid="{4B77289F-D733-4E95-8627-62AFD5283C8D}"/>
    <cellStyle name="Normale 2 2 2 4 2 2" xfId="150" xr:uid="{BFC27495-A1E9-4DE9-A7E1-3CFD80BCD280}"/>
    <cellStyle name="Normale 2 2 2 4 2 3" xfId="239" xr:uid="{756C29CD-FD6C-41F2-A060-313097C138D2}"/>
    <cellStyle name="Normale 2 2 2 4 3" xfId="106" xr:uid="{4F08F5DB-FB0D-40C5-AEE0-751D73EF9723}"/>
    <cellStyle name="Normale 2 2 2 4 4" xfId="128" xr:uid="{CE523427-338A-4B10-9CFA-E039A297585A}"/>
    <cellStyle name="Normale 2 2 2 4 5" xfId="173" xr:uid="{712BDF90-371F-4D08-A576-270FAEA86EBE}"/>
    <cellStyle name="Normale 2 2 2 4 6" xfId="195" xr:uid="{634C8012-A2B1-49F8-9E19-FE3E83977537}"/>
    <cellStyle name="Normale 2 2 2 4 7" xfId="217" xr:uid="{1B8849B1-6156-42F7-8572-FBF16B6D8327}"/>
    <cellStyle name="Normale 2 2 2 4 8" xfId="272" xr:uid="{91EFC6C1-2652-4D47-AE32-DA1EF1DF6998}"/>
    <cellStyle name="Normale 2 2 2 5" xfId="65" xr:uid="{3276DF61-C0EC-45F7-A4E1-04D2F4A40AFA}"/>
    <cellStyle name="Normale 2 2 2 5 2" xfId="133" xr:uid="{28AD9A06-D9E8-4636-9E29-F85E236D111D}"/>
    <cellStyle name="Normale 2 2 2 5 3" xfId="222" xr:uid="{2D4398F5-E28B-43E4-B9B4-22D52CA75AA3}"/>
    <cellStyle name="Normale 2 2 2 6" xfId="89" xr:uid="{8AE25380-E35D-47AB-949D-23BE7AEAFD91}"/>
    <cellStyle name="Normale 2 2 2 7" xfId="111" xr:uid="{C6EE5E20-85D7-4F15-915B-AA4661F74DA1}"/>
    <cellStyle name="Normale 2 2 2 8" xfId="156" xr:uid="{943C377A-9E96-4634-9EE9-A12E0AD3148C}"/>
    <cellStyle name="Normale 2 2 2 9" xfId="178" xr:uid="{66CE77EE-6B5A-46B8-97B9-DB934137FF03}"/>
    <cellStyle name="Normale 2 2 3" xfId="35" xr:uid="{0B8B9215-E329-4199-9D22-775C8FECEF00}"/>
    <cellStyle name="Normale 2 2 4" xfId="28" xr:uid="{F62F0D8B-0E3B-4AA0-A06E-F93EFC34B47E}"/>
    <cellStyle name="Normale 2 2 4 2" xfId="67" xr:uid="{99D636D0-C159-4E14-9EB4-CAF11AF0782C}"/>
    <cellStyle name="Normale 2 2 4 2 2" xfId="135" xr:uid="{42C0492C-C868-452B-BF36-FE08F7A4073A}"/>
    <cellStyle name="Normale 2 2 4 2 3" xfId="224" xr:uid="{001D1585-95E2-4A22-8E32-0B0CD8E470B9}"/>
    <cellStyle name="Normale 2 2 4 3" xfId="91" xr:uid="{ED3E409C-6050-485D-93C8-A856F53BC768}"/>
    <cellStyle name="Normale 2 2 4 4" xfId="113" xr:uid="{534E8DB3-F85F-4C7C-A99D-5798857A876E}"/>
    <cellStyle name="Normale 2 2 4 5" xfId="158" xr:uid="{16EA8E9D-4E77-4541-A734-7AB3B65AD3B2}"/>
    <cellStyle name="Normale 2 2 4 6" xfId="180" xr:uid="{CB9A1DBD-4704-4758-80C4-D842828AFDCF}"/>
    <cellStyle name="Normale 2 2 4 7" xfId="202" xr:uid="{CE16B308-037F-4A0B-B20D-C3579D098B6B}"/>
    <cellStyle name="Normale 2 2 4 8" xfId="257" xr:uid="{4D0EA877-99CD-4714-9AA6-18F812E73B95}"/>
    <cellStyle name="Normale 2 2 5" xfId="242" xr:uid="{F2427F6F-F36D-4C50-B6A9-492343BB3F44}"/>
    <cellStyle name="Normale 2 3" xfId="15" xr:uid="{AF890ED8-1892-4EB6-A0BA-14952A0049AD}"/>
    <cellStyle name="Normale 2 3 10" xfId="197" xr:uid="{C8415CFA-75B7-4F4C-A146-7E8C28333178}"/>
    <cellStyle name="Normale 2 3 11" xfId="244" xr:uid="{E5CB14F4-DC91-4B2C-9530-116F3F712B76}"/>
    <cellStyle name="Normale 2 3 12" xfId="252" xr:uid="{D8BE5E30-33D4-4643-A4CA-99E7B865E732}"/>
    <cellStyle name="Normale 2 3 2" xfId="37" xr:uid="{9FB3915B-4A26-428A-BEED-A43D3D6AA73E}"/>
    <cellStyle name="Normale 2 3 2 2" xfId="50" xr:uid="{138DF265-2CE6-4750-AFBB-6E459A484C9C}"/>
    <cellStyle name="Normale 2 3 2 2 2" xfId="74" xr:uid="{CEBA2518-0ADD-4B1A-B0C8-2E07D38253F4}"/>
    <cellStyle name="Normale 2 3 2 2 2 2" xfId="142" xr:uid="{C007BB1E-5E20-4936-AE2F-8DFCCCDC43FF}"/>
    <cellStyle name="Normale 2 3 2 2 2 3" xfId="231" xr:uid="{B45DB6F0-CC2A-45AF-A5E9-9BFEE54CEFB2}"/>
    <cellStyle name="Normale 2 3 2 2 3" xfId="98" xr:uid="{C04BC938-9687-4686-803D-C66297623929}"/>
    <cellStyle name="Normale 2 3 2 2 4" xfId="120" xr:uid="{62FE1F82-1892-4D83-80B3-050B4A741914}"/>
    <cellStyle name="Normale 2 3 2 2 5" xfId="165" xr:uid="{8D6F8868-FAAD-4996-8D5D-CD1703C17E8F}"/>
    <cellStyle name="Normale 2 3 2 2 6" xfId="187" xr:uid="{723B9E38-6F4F-4149-B79D-303ED54FFE3C}"/>
    <cellStyle name="Normale 2 3 2 2 7" xfId="209" xr:uid="{A451E340-3FFD-499E-82CB-5010E4C11473}"/>
    <cellStyle name="Normale 2 3 2 2 8" xfId="264" xr:uid="{C4F78E46-1543-46D1-81DE-E248D63F82EE}"/>
    <cellStyle name="Normale 2 3 3" xfId="45" xr:uid="{442D0639-D371-4F23-A6B9-C9A9111480E1}"/>
    <cellStyle name="Normale 2 3 3 2" xfId="69" xr:uid="{52D5EE40-0CC7-4548-BF95-5EC40DE272B4}"/>
    <cellStyle name="Normale 2 3 3 2 2" xfId="137" xr:uid="{043F01CD-8748-4368-8816-9EA9934B45A6}"/>
    <cellStyle name="Normale 2 3 3 2 3" xfId="226" xr:uid="{64E87D20-B476-45CA-9984-70912773301C}"/>
    <cellStyle name="Normale 2 3 3 3" xfId="93" xr:uid="{B3ED56DB-FCF5-45CA-8D2F-C90CDE34BA51}"/>
    <cellStyle name="Normale 2 3 3 4" xfId="115" xr:uid="{F54EBC7A-07BB-412C-B415-EBC30C6F2630}"/>
    <cellStyle name="Normale 2 3 3 5" xfId="160" xr:uid="{A7F18610-A93D-4B40-BC6A-AD658FF70361}"/>
    <cellStyle name="Normale 2 3 3 6" xfId="182" xr:uid="{59FEC174-1DF4-4FA8-8275-568A925308FE}"/>
    <cellStyle name="Normale 2 3 3 7" xfId="204" xr:uid="{00BE242A-40EC-4AEA-A0C3-70153F201636}"/>
    <cellStyle name="Normale 2 3 3 8" xfId="259" xr:uid="{D3C81202-DD89-4ECF-88FE-229E6445F423}"/>
    <cellStyle name="Normale 2 3 4" xfId="55" xr:uid="{D9BE27EC-CB07-46C2-9639-90E9C54B05D5}"/>
    <cellStyle name="Normale 2 3 4 2" xfId="79" xr:uid="{B44B3CFB-BEA8-44C6-92E5-52E1B6013780}"/>
    <cellStyle name="Normale 2 3 4 2 2" xfId="147" xr:uid="{D41CB63E-5369-4522-AC06-E4726A12550F}"/>
    <cellStyle name="Normale 2 3 4 2 3" xfId="236" xr:uid="{9AEB90E5-DCCF-4606-A99C-A29510E8DD0E}"/>
    <cellStyle name="Normale 2 3 4 3" xfId="103" xr:uid="{90F49C01-EC80-4D00-B457-622C3F7A2040}"/>
    <cellStyle name="Normale 2 3 4 4" xfId="125" xr:uid="{F28F97EC-C2EC-46DF-956C-B2E2B4E05FD6}"/>
    <cellStyle name="Normale 2 3 4 5" xfId="170" xr:uid="{AF06B61A-CB13-4836-A6FD-0B8C7C389598}"/>
    <cellStyle name="Normale 2 3 4 6" xfId="192" xr:uid="{DC43A18A-35CD-470A-A51E-7E162909A48E}"/>
    <cellStyle name="Normale 2 3 4 7" xfId="214" xr:uid="{4AB07F8E-8AB8-40E7-A342-F27784519A5D}"/>
    <cellStyle name="Normale 2 3 4 8" xfId="269" xr:uid="{E5CF34E0-BFE5-4346-8A6F-671DC14415D6}"/>
    <cellStyle name="Normale 2 3 5" xfId="62" xr:uid="{B5071AEA-3EC4-4C60-8A35-50338DAAFFD3}"/>
    <cellStyle name="Normale 2 3 5 2" xfId="130" xr:uid="{27158A5B-15B9-474C-A851-87589CCCE0F1}"/>
    <cellStyle name="Normale 2 3 5 3" xfId="219" xr:uid="{A9CB2C9E-7D4C-4230-93DB-332958C57294}"/>
    <cellStyle name="Normale 2 3 6" xfId="86" xr:uid="{E9F6899F-3834-4985-9E4E-A893E4FCB061}"/>
    <cellStyle name="Normale 2 3 7" xfId="108" xr:uid="{3D361397-F9B3-4A3F-B734-E082D254413B}"/>
    <cellStyle name="Normale 2 3 8" xfId="153" xr:uid="{4139C156-0A4F-4E99-A67D-D8CBCF4AE9E8}"/>
    <cellStyle name="Normale 2 3 9" xfId="175" xr:uid="{E47764CD-03D8-4CF6-AC01-332482AF5C12}"/>
    <cellStyle name="Normale 2 4" xfId="24" xr:uid="{D8A86C48-3A24-4A27-8C6C-F5FF4430AD2D}"/>
    <cellStyle name="Normale 2 4 10" xfId="198" xr:uid="{03733F17-06A3-4B1B-BEF2-BF47A8F174F8}"/>
    <cellStyle name="Normale 2 4 11" xfId="245" xr:uid="{8CFCC119-4148-4661-9867-C5D275F4CCBB}"/>
    <cellStyle name="Normale 2 4 12" xfId="253" xr:uid="{9876EFC0-4749-4A18-AFEC-18097832FFA9}"/>
    <cellStyle name="Normale 2 4 2" xfId="38" xr:uid="{86CF02B5-DDEA-4C54-994D-7F30F9C833D0}"/>
    <cellStyle name="Normale 2 4 2 2" xfId="51" xr:uid="{39A6CFEC-BBC7-41F2-B84C-9C2EC3ABA8F1}"/>
    <cellStyle name="Normale 2 4 2 2 2" xfId="75" xr:uid="{17F28931-835A-4046-9385-4429C888AFEA}"/>
    <cellStyle name="Normale 2 4 2 2 2 2" xfId="143" xr:uid="{9309E42D-2A08-40EC-A5FB-152E5B740522}"/>
    <cellStyle name="Normale 2 4 2 2 2 3" xfId="232" xr:uid="{C2EC16B7-84CD-4E97-8C4A-5D7636E84D81}"/>
    <cellStyle name="Normale 2 4 2 2 3" xfId="99" xr:uid="{2051B694-C6DC-43D9-8D71-FED185F121C2}"/>
    <cellStyle name="Normale 2 4 2 2 4" xfId="121" xr:uid="{55A2E815-8E0C-4355-BECD-2B7F51E35457}"/>
    <cellStyle name="Normale 2 4 2 2 5" xfId="166" xr:uid="{E3964BEE-EBBB-432E-9E07-592C3A613115}"/>
    <cellStyle name="Normale 2 4 2 2 6" xfId="188" xr:uid="{0A5FD9A9-30FD-47B0-BA73-B3F693716095}"/>
    <cellStyle name="Normale 2 4 2 2 7" xfId="210" xr:uid="{218B8F6E-DDE2-45F1-98F0-F7F13BAD5282}"/>
    <cellStyle name="Normale 2 4 2 2 8" xfId="265" xr:uid="{F834D7EF-67F2-4BDA-AFC6-CD5414C92BB2}"/>
    <cellStyle name="Normale 2 4 3" xfId="46" xr:uid="{B388743C-71BA-48BC-855E-725FC34CE0B6}"/>
    <cellStyle name="Normale 2 4 3 2" xfId="70" xr:uid="{C030819E-B23C-4383-B55E-DB3B0B324CE7}"/>
    <cellStyle name="Normale 2 4 3 2 2" xfId="138" xr:uid="{493C75D8-7192-4F4E-8FDA-565D48DFDB12}"/>
    <cellStyle name="Normale 2 4 3 2 3" xfId="227" xr:uid="{EF0E59A0-39FC-456E-8C90-E28ECB370C90}"/>
    <cellStyle name="Normale 2 4 3 3" xfId="94" xr:uid="{96EAAAD6-0287-4EEB-83FC-67F2E9EA78D7}"/>
    <cellStyle name="Normale 2 4 3 4" xfId="116" xr:uid="{8CAD2134-388D-40D3-8B8B-2C438E7DF811}"/>
    <cellStyle name="Normale 2 4 3 5" xfId="161" xr:uid="{EC394E8D-32D5-465E-ACD7-BE770214D295}"/>
    <cellStyle name="Normale 2 4 3 6" xfId="183" xr:uid="{620F8ABC-691D-4491-BEA9-09E79F9ED293}"/>
    <cellStyle name="Normale 2 4 3 7" xfId="205" xr:uid="{537972A2-79A0-4E37-AB9F-89BB490DEA92}"/>
    <cellStyle name="Normale 2 4 3 8" xfId="260" xr:uid="{DBCC9D51-9F2D-4799-80C0-65B02D6872A8}"/>
    <cellStyle name="Normale 2 4 4" xfId="57" xr:uid="{E04D82E4-BE48-4EF0-B638-2A3D8A4F61B9}"/>
    <cellStyle name="Normale 2 4 4 2" xfId="80" xr:uid="{4A08E477-F41B-44FB-9FE4-357A7138F8E3}"/>
    <cellStyle name="Normale 2 4 4 2 2" xfId="148" xr:uid="{BABD3E1D-0FB3-4626-BD8F-1CC042089372}"/>
    <cellStyle name="Normale 2 4 4 2 3" xfId="237" xr:uid="{CA6DE090-E2D8-48B6-AAC9-6E3B7F34F645}"/>
    <cellStyle name="Normale 2 4 4 3" xfId="104" xr:uid="{62216B10-91B5-4745-A59A-6921782C0899}"/>
    <cellStyle name="Normale 2 4 4 4" xfId="126" xr:uid="{1F8177E2-1034-4E4C-AE3E-8172C55D9A45}"/>
    <cellStyle name="Normale 2 4 4 5" xfId="171" xr:uid="{1873225F-C67F-4476-B12C-4F260A2118AF}"/>
    <cellStyle name="Normale 2 4 4 6" xfId="193" xr:uid="{D8D6916B-C687-4C68-A5A7-FC24BA48AA24}"/>
    <cellStyle name="Normale 2 4 4 7" xfId="215" xr:uid="{3DBE80B6-2323-4128-90C4-4338BB8110BD}"/>
    <cellStyle name="Normale 2 4 4 8" xfId="270" xr:uid="{6BA10E2C-9014-4565-AFFA-C88DAE8E19F4}"/>
    <cellStyle name="Normale 2 4 5" xfId="63" xr:uid="{1DFEB25A-1EA7-4C58-851D-9BC2CCAADFC2}"/>
    <cellStyle name="Normale 2 4 5 2" xfId="131" xr:uid="{1EBBC49E-7EC0-4D48-B7BF-677F9F71E534}"/>
    <cellStyle name="Normale 2 4 5 3" xfId="220" xr:uid="{2E0ED740-70F9-45F9-A8EE-57AFEF657E32}"/>
    <cellStyle name="Normale 2 4 6" xfId="87" xr:uid="{96B83E69-8B11-437A-BCAB-D9982D43F974}"/>
    <cellStyle name="Normale 2 4 7" xfId="109" xr:uid="{AF253FFF-76F6-4376-B399-06216C65C488}"/>
    <cellStyle name="Normale 2 4 8" xfId="154" xr:uid="{29D5069B-669A-4E89-80FF-B0801F80C0FB}"/>
    <cellStyle name="Normale 2 4 9" xfId="176" xr:uid="{0DA67802-1A65-4506-AEED-9F66808574C6}"/>
    <cellStyle name="Normale 2 5" xfId="25" xr:uid="{B3DE14E4-4E5B-4E43-AB8B-72328967D9CF}"/>
    <cellStyle name="Normale 2 5 10" xfId="199" xr:uid="{09F3A7F5-1122-4C78-B809-9D5479424284}"/>
    <cellStyle name="Normale 2 5 11" xfId="246" xr:uid="{BAC6EE56-C43A-4115-B093-C5A1C54CF183}"/>
    <cellStyle name="Normale 2 5 12" xfId="254" xr:uid="{838720BB-5298-4A0E-BADF-146D7DFEA72C}"/>
    <cellStyle name="Normale 2 5 2" xfId="39" xr:uid="{86C1CBD1-B072-462D-B865-D6B4E0046312}"/>
    <cellStyle name="Normale 2 5 2 2" xfId="52" xr:uid="{DACC0C49-DB3B-432C-8196-3C08D75D35F2}"/>
    <cellStyle name="Normale 2 5 2 2 2" xfId="76" xr:uid="{8F0C2DDB-11BC-4EDA-981C-5FA9B7C4A949}"/>
    <cellStyle name="Normale 2 5 2 2 2 2" xfId="144" xr:uid="{79C58540-0317-463F-AAA4-7BA4B32CCA3C}"/>
    <cellStyle name="Normale 2 5 2 2 2 3" xfId="233" xr:uid="{1C83956D-5496-42CB-A026-4D61BEF63056}"/>
    <cellStyle name="Normale 2 5 2 2 3" xfId="100" xr:uid="{56C01790-1FDB-4E1D-9D2A-D90B259C6948}"/>
    <cellStyle name="Normale 2 5 2 2 4" xfId="122" xr:uid="{BD03427F-96B2-43CC-B5EA-1FA1AF0591ED}"/>
    <cellStyle name="Normale 2 5 2 2 5" xfId="167" xr:uid="{62A5D03A-3DF3-46E2-872A-9BD230017FDD}"/>
    <cellStyle name="Normale 2 5 2 2 6" xfId="189" xr:uid="{2E012BEE-C9EC-49DE-93AE-D1B6E201966F}"/>
    <cellStyle name="Normale 2 5 2 2 7" xfId="211" xr:uid="{9B5E333D-C312-4ED9-B0C5-47C2775180EB}"/>
    <cellStyle name="Normale 2 5 2 2 8" xfId="266" xr:uid="{4BB6079E-B7B1-4A98-A139-6643E7A2208F}"/>
    <cellStyle name="Normale 2 5 3" xfId="47" xr:uid="{293B26E5-4FCE-45D4-90D5-E4D4EE502F41}"/>
    <cellStyle name="Normale 2 5 3 2" xfId="71" xr:uid="{5E9D7D3F-1639-4F46-8CC0-B5912D19ABA5}"/>
    <cellStyle name="Normale 2 5 3 2 2" xfId="139" xr:uid="{BBFCBE9B-1F4D-48F6-94AD-7958E0798DBD}"/>
    <cellStyle name="Normale 2 5 3 2 3" xfId="228" xr:uid="{E0A53C34-B479-4DF8-B767-02BD839987AB}"/>
    <cellStyle name="Normale 2 5 3 3" xfId="95" xr:uid="{4E671560-E364-4F46-A483-06B24766E49C}"/>
    <cellStyle name="Normale 2 5 3 4" xfId="117" xr:uid="{6EBA91E7-A3E2-4605-A514-04FAFCD9EF16}"/>
    <cellStyle name="Normale 2 5 3 5" xfId="162" xr:uid="{315AE573-84D1-4CD8-A01A-A95ECCDACA11}"/>
    <cellStyle name="Normale 2 5 3 6" xfId="184" xr:uid="{1F856F1F-FEFC-4E7F-86DE-320EB499784D}"/>
    <cellStyle name="Normale 2 5 3 7" xfId="206" xr:uid="{22E9B404-6145-48BC-AE0C-43B49381A977}"/>
    <cellStyle name="Normale 2 5 3 8" xfId="261" xr:uid="{0E50AA6B-918A-4201-8558-4D5C16F64ECF}"/>
    <cellStyle name="Normale 2 5 4" xfId="58" xr:uid="{192D4B52-EA16-430E-870B-94664E13682E}"/>
    <cellStyle name="Normale 2 5 4 2" xfId="81" xr:uid="{F4F401C9-0F19-41B7-9CFA-9DF3C481BE87}"/>
    <cellStyle name="Normale 2 5 4 2 2" xfId="149" xr:uid="{22DA6E9B-38E5-49AF-878F-1B7DFD9DCFBC}"/>
    <cellStyle name="Normale 2 5 4 2 3" xfId="238" xr:uid="{FA65DC6D-AC77-4CD8-8929-08FA25E9009E}"/>
    <cellStyle name="Normale 2 5 4 3" xfId="105" xr:uid="{70C1D702-232D-408E-9DC1-D6B2939BDECA}"/>
    <cellStyle name="Normale 2 5 4 4" xfId="127" xr:uid="{D43E3666-E30F-41A9-A4AD-0F826EA7A2B7}"/>
    <cellStyle name="Normale 2 5 4 5" xfId="172" xr:uid="{56ABD821-F04F-4166-9D61-0BB7E66D5386}"/>
    <cellStyle name="Normale 2 5 4 6" xfId="194" xr:uid="{B1824D34-90EC-444A-8E10-C8D83BE79EF5}"/>
    <cellStyle name="Normale 2 5 4 7" xfId="216" xr:uid="{A96FC99C-029F-4805-ADC6-57A8295BA1FA}"/>
    <cellStyle name="Normale 2 5 4 8" xfId="271" xr:uid="{6D5DBA01-A8AA-4BF8-A684-5E81ED8C5F6B}"/>
    <cellStyle name="Normale 2 5 5" xfId="64" xr:uid="{6E3515D4-A6DE-4A93-BC24-4272254F604E}"/>
    <cellStyle name="Normale 2 5 5 2" xfId="132" xr:uid="{896CAD76-2DF2-43E3-A21E-9C3184883172}"/>
    <cellStyle name="Normale 2 5 5 3" xfId="221" xr:uid="{E56AEC9A-879B-457C-AECA-D43C2E16D0CB}"/>
    <cellStyle name="Normale 2 5 6" xfId="88" xr:uid="{6B2A2929-0F64-4643-8841-78035314C22D}"/>
    <cellStyle name="Normale 2 5 7" xfId="110" xr:uid="{00E4F895-8E33-41E6-BEEB-C5725ECDD4F6}"/>
    <cellStyle name="Normale 2 5 8" xfId="155" xr:uid="{CFB7BEB3-2E8D-4B8E-8D31-EEA0FF671AE8}"/>
    <cellStyle name="Normale 2 5 9" xfId="177" xr:uid="{C6757E3C-57F7-4B64-AC8A-526FBCA95799}"/>
    <cellStyle name="Normale 2 6" xfId="34" xr:uid="{2C9EF63E-2D80-42AB-9880-48967D7CAD3C}"/>
    <cellStyle name="Normale 2 6 2" xfId="49" xr:uid="{7C6103F3-FB9E-4740-99EF-96A69E322303}"/>
    <cellStyle name="Normale 2 6 2 2" xfId="73" xr:uid="{D6681205-90DF-49BF-B3F3-D6C0EB910518}"/>
    <cellStyle name="Normale 2 6 2 2 2" xfId="141" xr:uid="{8A81F0BA-AE97-4857-A3D2-C4CE3889D48C}"/>
    <cellStyle name="Normale 2 6 2 2 3" xfId="230" xr:uid="{04A157ED-7162-4AAF-9A70-12109BDE027C}"/>
    <cellStyle name="Normale 2 6 2 3" xfId="97" xr:uid="{C583950B-8DDF-4EF5-89F9-D2EA254E43DB}"/>
    <cellStyle name="Normale 2 6 2 4" xfId="119" xr:uid="{FB5032F2-7C02-4DC0-A3D5-0F3BB348CE90}"/>
    <cellStyle name="Normale 2 6 2 5" xfId="164" xr:uid="{CBF5C715-CF58-44A2-9E86-7CB873365848}"/>
    <cellStyle name="Normale 2 6 2 6" xfId="186" xr:uid="{59EC8083-4DDB-464F-9C82-445F3BD35399}"/>
    <cellStyle name="Normale 2 6 2 7" xfId="208" xr:uid="{04E2F29F-F857-49D0-BE80-1E64B2AB05DA}"/>
    <cellStyle name="Normale 2 6 2 8" xfId="263" xr:uid="{69F9C911-A710-48E5-AB5F-BC92FD2BD68E}"/>
    <cellStyle name="Normale 2 7" xfId="27" xr:uid="{CB463501-346C-4BBF-8ED1-A4734D93D393}"/>
    <cellStyle name="Normale 2 7 2" xfId="66" xr:uid="{C2564EDB-AEBA-4687-B9E3-A58B7A18D1CC}"/>
    <cellStyle name="Normale 2 7 2 2" xfId="134" xr:uid="{B6001AEE-13CE-4EE2-B0BA-B7EBC560A34A}"/>
    <cellStyle name="Normale 2 7 2 3" xfId="223" xr:uid="{56248B94-F8E0-4900-881F-1A3E806E3DB1}"/>
    <cellStyle name="Normale 2 7 3" xfId="90" xr:uid="{DC0C06B6-9A26-44DB-9427-3EB77EBBD48E}"/>
    <cellStyle name="Normale 2 7 4" xfId="112" xr:uid="{75F8DB11-3C9F-4CC7-A4D0-948A19569D8D}"/>
    <cellStyle name="Normale 2 7 5" xfId="157" xr:uid="{23CA8D5F-3F57-49EE-A00C-69CAED7DDB30}"/>
    <cellStyle name="Normale 2 7 6" xfId="179" xr:uid="{BDA19D3E-E258-48AD-81B2-F37DF8EC13C8}"/>
    <cellStyle name="Normale 2 7 7" xfId="201" xr:uid="{0FF7DCE1-402B-4174-9963-10049D468CA4}"/>
    <cellStyle name="Normale 2 7 8" xfId="256" xr:uid="{2E016B00-8201-4CF5-962E-EC826E5F88F4}"/>
    <cellStyle name="Normale 2 8" xfId="44" xr:uid="{3705A6BA-C0AD-46B5-8445-2C8117D78DE3}"/>
    <cellStyle name="Normale 2 8 2" xfId="68" xr:uid="{B798F69A-CF85-48D9-993F-D093D35DE86F}"/>
    <cellStyle name="Normale 2 8 2 2" xfId="136" xr:uid="{DFEDFBF9-6DF7-471C-8C34-BB78B454C455}"/>
    <cellStyle name="Normale 2 8 2 3" xfId="225" xr:uid="{B11EF0E7-6751-43AD-84B0-7F1C2B18B368}"/>
    <cellStyle name="Normale 2 8 3" xfId="92" xr:uid="{156C55C3-45E7-4AD9-B502-7DFD4639C948}"/>
    <cellStyle name="Normale 2 8 4" xfId="114" xr:uid="{71347FF1-3104-42A6-9F74-15C2004317D4}"/>
    <cellStyle name="Normale 2 8 5" xfId="159" xr:uid="{AF2F8110-4295-4032-A80D-2671DF414098}"/>
    <cellStyle name="Normale 2 8 6" xfId="181" xr:uid="{4F1D5DF3-209A-4C30-AAEE-17ECCE16A299}"/>
    <cellStyle name="Normale 2 8 7" xfId="203" xr:uid="{50130AB5-1B81-4A0A-A73C-E2B9087F5F19}"/>
    <cellStyle name="Normale 2 8 8" xfId="258" xr:uid="{DE29EB81-27B7-4DCA-AC5A-B0E0F2E02FC6}"/>
    <cellStyle name="Normale 2 9" xfId="54" xr:uid="{FD8AFA03-3E52-43AE-81BB-809E548AE15F}"/>
    <cellStyle name="Normale 2 9 2" xfId="78" xr:uid="{69E4FF5B-D005-4D55-8E81-3587FDDBB4DF}"/>
    <cellStyle name="Normale 2 9 2 2" xfId="146" xr:uid="{6D47E92F-FDCB-4BFA-9712-74A86DAC3948}"/>
    <cellStyle name="Normale 2 9 2 3" xfId="235" xr:uid="{8BA49E06-507F-4A6D-9BF4-CA3FB365DFE5}"/>
    <cellStyle name="Normale 2 9 3" xfId="102" xr:uid="{E21370C1-600F-4D2D-9732-287891693230}"/>
    <cellStyle name="Normale 2 9 4" xfId="124" xr:uid="{B6916855-E828-4E5E-BECC-17E1E9EEB4C0}"/>
    <cellStyle name="Normale 2 9 5" xfId="169" xr:uid="{BA47FA0E-082C-419B-A246-29E1F9746699}"/>
    <cellStyle name="Normale 2 9 6" xfId="191" xr:uid="{F1DC6A5C-70B4-4864-88DE-96EB1F06508F}"/>
    <cellStyle name="Normale 2 9 7" xfId="213" xr:uid="{189B0062-E5A1-43E5-88B8-FAD272A48102}"/>
    <cellStyle name="Normale 2 9 8" xfId="268" xr:uid="{3EEB2BDA-E1A1-4C91-92E7-B66A768702C2}"/>
    <cellStyle name="Normale 3" xfId="9" xr:uid="{00000000-0005-0000-0000-000009000000}"/>
    <cellStyle name="Normale 3 2" xfId="21" xr:uid="{1676720A-8AE4-488A-B602-F95FA25B5A47}"/>
    <cellStyle name="Normale 3 2 2" xfId="247" xr:uid="{7A422776-5485-4EAA-9C78-B077F5EF540C}"/>
    <cellStyle name="Normale 3 3" xfId="17" xr:uid="{6BA7E3E3-05E0-44DA-8DD4-3D7521472E37}"/>
    <cellStyle name="Normale 4" xfId="16" xr:uid="{9773F663-DCEA-4495-97AB-8A35A9B66420}"/>
    <cellStyle name="Normale 4 2" xfId="40" xr:uid="{9D7837C9-D657-495C-8D9C-4F64A0327428}"/>
    <cellStyle name="Normale 5" xfId="12" xr:uid="{594F6C31-6307-4C2A-917E-31154CDC78BB}"/>
    <cellStyle name="Normale 5 2" xfId="41" xr:uid="{BE403B83-F9DD-41A6-8977-E7A372A3D869}"/>
    <cellStyle name="Normale 5 3" xfId="248" xr:uid="{3E521456-5542-4389-AB99-5BA9EA03C5A3}"/>
    <cellStyle name="Normale 6" xfId="29" xr:uid="{F27171D0-7FBA-4699-ADB4-AC702CBE2994}"/>
    <cellStyle name="Normale 7" xfId="60" xr:uid="{20761D9E-A88E-4617-A03C-A9A7421F8EA4}"/>
    <cellStyle name="Normale 7 2" xfId="83" xr:uid="{F90896AD-0CD4-4002-8458-7CD0D84A6E34}"/>
    <cellStyle name="Normale 7 2 2" xfId="151" xr:uid="{498384DC-4F84-4D09-9CF9-F4D65A706853}"/>
    <cellStyle name="Normale 7 3" xfId="84" xr:uid="{7215CFBD-9165-4A54-B463-B4264090ABA6}"/>
    <cellStyle name="Normale 8" xfId="11" xr:uid="{A611321F-CBFD-44F5-A2AC-FA9246E5497E}"/>
    <cellStyle name="Percentuale" xfId="6" builtinId="5"/>
    <cellStyle name="Result" xfId="22" xr:uid="{85F567BF-1D51-4BB5-A567-23B5209C4E85}"/>
    <cellStyle name="Result 1" xfId="42" xr:uid="{3AC9E738-A168-431D-B123-BE2AFF662962}"/>
    <cellStyle name="Result 4" xfId="249" xr:uid="{3C740B2A-0235-4765-B8E1-4460034387FB}"/>
    <cellStyle name="Result2" xfId="23" xr:uid="{5A325F9C-863D-405E-B5A5-119CE6A2518C}"/>
    <cellStyle name="Result2 1" xfId="43" xr:uid="{912CA8CB-0641-4B61-A280-2D4840A07458}"/>
    <cellStyle name="Risultato2" xfId="250" xr:uid="{08FC2D34-FD42-49E5-91FD-3A153D901CAC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nuvec-s1\Users\grango\Documents\Invitalia\Agenzia%20della%20Coesione\Marche\FSC%20-%20Interventi%20Marche%2004%2008%202023_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nuvec-s1\Users\grango\Documents\Invitalia\Agenzia%20della%20Coesione\Liguria\FSC%20-%20Interventi%20LIGURIA_v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lenco per Accordo"/>
      <sheetName val="Consulta schede"/>
      <sheetName val="Inquadramento programmatico"/>
      <sheetName val="Anagrafica Enti"/>
      <sheetName val="Localizzazione"/>
      <sheetName val="Descrizione Interventi"/>
      <sheetName val="Cofinanziamento"/>
      <sheetName val="Cro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 per Accordo"/>
      <sheetName val="Analisi"/>
      <sheetName val="Strumentale analisi"/>
      <sheetName val="Elenco per accordo strumentale"/>
      <sheetName val="Cruscotto"/>
      <sheetName val="Elenco"/>
      <sheetName val="Cover"/>
      <sheetName val="Consulta schede"/>
      <sheetName val="Anagrafica Enti"/>
      <sheetName val="Localizzazione"/>
      <sheetName val="Descrizione Interventi"/>
      <sheetName val="Cofinanziamento"/>
      <sheetName val="Inquadramento programmatico"/>
      <sheetName val="Cro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workbookViewId="0">
      <selection activeCell="K9" sqref="K9"/>
    </sheetView>
  </sheetViews>
  <sheetFormatPr defaultColWidth="8.5703125" defaultRowHeight="15"/>
  <cols>
    <col min="1" max="1" width="37.5703125" style="2" customWidth="1"/>
    <col min="2" max="2" width="18.85546875" style="2" customWidth="1"/>
    <col min="3" max="3" width="17.5703125" style="2" bestFit="1" customWidth="1"/>
    <col min="4" max="4" width="20.7109375" style="2" bestFit="1" customWidth="1"/>
    <col min="5" max="5" width="16.5703125" style="2" customWidth="1"/>
    <col min="6" max="6" width="17.5703125" style="2" customWidth="1"/>
    <col min="7" max="9" width="18.5703125" style="2" customWidth="1"/>
    <col min="10" max="10" width="18.140625" style="2" customWidth="1"/>
    <col min="11" max="11" width="10.85546875" style="2" customWidth="1"/>
    <col min="12" max="13" width="8.5703125" style="2"/>
    <col min="14" max="14" width="18.5703125" style="2" customWidth="1"/>
    <col min="15" max="16384" width="8.5703125" style="2"/>
  </cols>
  <sheetData>
    <row r="1" spans="1:15" ht="15.75">
      <c r="D1" s="18"/>
      <c r="E1" s="88"/>
      <c r="F1" s="88"/>
      <c r="G1" s="88"/>
      <c r="H1" s="88"/>
      <c r="I1" s="88"/>
      <c r="J1" s="88"/>
      <c r="K1" s="88"/>
    </row>
    <row r="2" spans="1:15" ht="23.25" customHeight="1">
      <c r="A2" s="93" t="s">
        <v>0</v>
      </c>
      <c r="B2" s="96" t="s">
        <v>515</v>
      </c>
      <c r="C2" s="96"/>
      <c r="D2" s="96"/>
      <c r="E2" s="97" t="s">
        <v>1</v>
      </c>
      <c r="F2" s="97"/>
      <c r="G2" s="97"/>
      <c r="H2" s="97"/>
      <c r="I2" s="98"/>
      <c r="J2" s="89" t="s">
        <v>2</v>
      </c>
      <c r="K2" s="89" t="s">
        <v>3</v>
      </c>
    </row>
    <row r="3" spans="1:15" ht="57.75" customHeight="1">
      <c r="A3" s="94"/>
      <c r="B3" s="92" t="s">
        <v>4</v>
      </c>
      <c r="C3" s="92" t="s">
        <v>5</v>
      </c>
      <c r="D3" s="92" t="s">
        <v>6</v>
      </c>
      <c r="E3" s="89" t="s">
        <v>7</v>
      </c>
      <c r="F3" s="89" t="s">
        <v>8</v>
      </c>
      <c r="G3" s="89" t="s">
        <v>9</v>
      </c>
      <c r="H3" s="89" t="s">
        <v>10</v>
      </c>
      <c r="I3" s="89" t="s">
        <v>11</v>
      </c>
      <c r="J3" s="91"/>
      <c r="K3" s="91"/>
      <c r="O3" s="19"/>
    </row>
    <row r="4" spans="1:15">
      <c r="A4" s="95"/>
      <c r="B4" s="92"/>
      <c r="C4" s="92"/>
      <c r="D4" s="92"/>
      <c r="E4" s="90"/>
      <c r="F4" s="90"/>
      <c r="G4" s="90"/>
      <c r="H4" s="90"/>
      <c r="I4" s="90"/>
      <c r="J4" s="90"/>
      <c r="K4" s="90"/>
      <c r="O4" s="19"/>
    </row>
    <row r="5" spans="1:15" ht="15.75">
      <c r="A5" s="20" t="s">
        <v>12</v>
      </c>
      <c r="B5" s="55">
        <v>10000000</v>
      </c>
      <c r="C5" s="55">
        <v>1690000</v>
      </c>
      <c r="D5" s="56">
        <f t="shared" ref="D5:D12" si="0">B5+C5</f>
        <v>11690000</v>
      </c>
      <c r="E5" s="55"/>
      <c r="F5" s="55"/>
      <c r="G5" s="55"/>
      <c r="H5" s="55"/>
      <c r="I5" s="55">
        <f t="shared" ref="I5:I12" si="1">E5+F5+H5+G5</f>
        <v>0</v>
      </c>
      <c r="J5" s="57">
        <f t="shared" ref="J5:J12" si="2">D5+I5</f>
        <v>11690000</v>
      </c>
      <c r="K5" s="58">
        <v>2</v>
      </c>
      <c r="O5" s="19"/>
    </row>
    <row r="6" spans="1:15" ht="15.75">
      <c r="A6" s="20" t="s">
        <v>13</v>
      </c>
      <c r="B6" s="55">
        <v>29500000</v>
      </c>
      <c r="C6" s="55">
        <v>522595</v>
      </c>
      <c r="D6" s="56">
        <f t="shared" si="0"/>
        <v>30022595</v>
      </c>
      <c r="E6" s="55"/>
      <c r="F6" s="55">
        <f>2134894.82</f>
        <v>2134894.8199999998</v>
      </c>
      <c r="G6" s="55">
        <v>212400000</v>
      </c>
      <c r="H6" s="55"/>
      <c r="I6" s="55">
        <f t="shared" si="1"/>
        <v>214534894.81999999</v>
      </c>
      <c r="J6" s="57">
        <f t="shared" si="2"/>
        <v>244557489.81999999</v>
      </c>
      <c r="K6" s="58">
        <v>5</v>
      </c>
      <c r="O6" s="19"/>
    </row>
    <row r="7" spans="1:15" ht="15.75">
      <c r="A7" s="20" t="s">
        <v>14</v>
      </c>
      <c r="B7" s="55">
        <v>4400000</v>
      </c>
      <c r="C7" s="55"/>
      <c r="D7" s="56">
        <f t="shared" si="0"/>
        <v>4400000</v>
      </c>
      <c r="E7" s="55"/>
      <c r="F7" s="55">
        <v>55000</v>
      </c>
      <c r="G7" s="55"/>
      <c r="H7" s="55"/>
      <c r="I7" s="55">
        <f t="shared" si="1"/>
        <v>55000</v>
      </c>
      <c r="J7" s="57">
        <f t="shared" si="2"/>
        <v>4455000</v>
      </c>
      <c r="K7" s="58">
        <v>4</v>
      </c>
      <c r="O7" s="19"/>
    </row>
    <row r="8" spans="1:15" ht="15.75">
      <c r="A8" s="20" t="s">
        <v>15</v>
      </c>
      <c r="B8" s="55">
        <f>83105382.55+15500000-20500000</f>
        <v>78105382.549999997</v>
      </c>
      <c r="C8" s="55">
        <v>13451752.83</v>
      </c>
      <c r="D8" s="56">
        <f t="shared" si="0"/>
        <v>91557135.379999995</v>
      </c>
      <c r="E8" s="55"/>
      <c r="F8" s="55">
        <f>310888.93-10900+644633.32+61150+13800-1000-644633.32+30258.05+250000-61150-13800</f>
        <v>579246.98</v>
      </c>
      <c r="G8" s="55">
        <f>0+2500000</f>
        <v>2500000</v>
      </c>
      <c r="H8" s="55">
        <f>39500000-39500000</f>
        <v>0</v>
      </c>
      <c r="I8" s="55">
        <f t="shared" si="1"/>
        <v>3079246.98</v>
      </c>
      <c r="J8" s="57">
        <f t="shared" si="2"/>
        <v>94636382.359999999</v>
      </c>
      <c r="K8" s="58">
        <v>62</v>
      </c>
      <c r="O8" s="19"/>
    </row>
    <row r="9" spans="1:15" ht="16.149999999999999" customHeight="1">
      <c r="A9" s="20" t="s">
        <v>16</v>
      </c>
      <c r="B9" s="55">
        <v>28050702.739999998</v>
      </c>
      <c r="C9" s="55">
        <v>14201328.779999999</v>
      </c>
      <c r="D9" s="56">
        <f t="shared" si="0"/>
        <v>42252031.519999996</v>
      </c>
      <c r="E9" s="55">
        <f>1561461</f>
        <v>1561461</v>
      </c>
      <c r="F9" s="59">
        <f>3313908.19+25446.81+12549.68+42979.94+284095</f>
        <v>3678979.62</v>
      </c>
      <c r="G9" s="55">
        <v>493909.64</v>
      </c>
      <c r="H9" s="55"/>
      <c r="I9" s="55">
        <f t="shared" si="1"/>
        <v>5734350.2599999998</v>
      </c>
      <c r="J9" s="57">
        <f t="shared" si="2"/>
        <v>47986381.779999994</v>
      </c>
      <c r="K9" s="58">
        <v>43</v>
      </c>
      <c r="O9" s="19"/>
    </row>
    <row r="10" spans="1:15" ht="15.75">
      <c r="A10" s="20" t="s">
        <v>17</v>
      </c>
      <c r="B10" s="55">
        <v>36072151.409999996</v>
      </c>
      <c r="C10" s="55">
        <f>1368031.7-138031.7</f>
        <v>1230000</v>
      </c>
      <c r="D10" s="56">
        <f t="shared" si="0"/>
        <v>37302151.409999996</v>
      </c>
      <c r="E10" s="55"/>
      <c r="F10" s="55">
        <f>4640951-2271515.56+25430311.2+5440-5440</f>
        <v>27799746.640000001</v>
      </c>
      <c r="G10" s="55">
        <f>147193696.94-43158795.64</f>
        <v>104034901.3</v>
      </c>
      <c r="H10" s="55">
        <v>97011829.170000002</v>
      </c>
      <c r="I10" s="55">
        <f t="shared" si="1"/>
        <v>228846477.11000001</v>
      </c>
      <c r="J10" s="57">
        <f t="shared" si="2"/>
        <v>266148628.52000001</v>
      </c>
      <c r="K10" s="58">
        <v>4</v>
      </c>
      <c r="O10" s="19"/>
    </row>
    <row r="11" spans="1:15" ht="15.75">
      <c r="A11" s="20" t="s">
        <v>18</v>
      </c>
      <c r="B11" s="55">
        <v>742000</v>
      </c>
      <c r="C11" s="55">
        <v>4157626.5199999996</v>
      </c>
      <c r="D11" s="56">
        <f t="shared" si="0"/>
        <v>4899626.5199999996</v>
      </c>
      <c r="E11" s="55"/>
      <c r="F11" s="55">
        <f>438000</f>
        <v>438000</v>
      </c>
      <c r="G11" s="55"/>
      <c r="H11" s="55"/>
      <c r="I11" s="55">
        <f t="shared" si="1"/>
        <v>438000</v>
      </c>
      <c r="J11" s="57">
        <f t="shared" si="2"/>
        <v>5337626.5199999996</v>
      </c>
      <c r="K11" s="58">
        <v>5</v>
      </c>
      <c r="O11" s="19"/>
    </row>
    <row r="12" spans="1:15" ht="15.75">
      <c r="A12" s="20" t="s">
        <v>19</v>
      </c>
      <c r="B12" s="55">
        <v>3683191.67</v>
      </c>
      <c r="C12" s="55"/>
      <c r="D12" s="56">
        <f t="shared" si="0"/>
        <v>3683191.67</v>
      </c>
      <c r="E12" s="55"/>
      <c r="F12" s="55"/>
      <c r="G12" s="55"/>
      <c r="H12" s="55"/>
      <c r="I12" s="60">
        <f t="shared" si="1"/>
        <v>0</v>
      </c>
      <c r="J12" s="57">
        <f t="shared" si="2"/>
        <v>3683191.67</v>
      </c>
      <c r="K12" s="58">
        <v>1</v>
      </c>
    </row>
    <row r="13" spans="1:15" ht="15.75">
      <c r="A13" s="21" t="s">
        <v>20</v>
      </c>
      <c r="B13" s="61">
        <f>SUM(B5:B12)</f>
        <v>190553428.36999997</v>
      </c>
      <c r="C13" s="61">
        <f>SUM(C5:C12)</f>
        <v>35253303.129999995</v>
      </c>
      <c r="D13" s="61">
        <f>SUM(D5:D12)</f>
        <v>225806731.49999997</v>
      </c>
      <c r="E13" s="62">
        <f t="shared" ref="E13:J13" si="3">SUM(E5:E12)</f>
        <v>1561461</v>
      </c>
      <c r="F13" s="62">
        <f t="shared" si="3"/>
        <v>34685868.060000002</v>
      </c>
      <c r="G13" s="62">
        <f t="shared" si="3"/>
        <v>319428810.94</v>
      </c>
      <c r="H13" s="62">
        <f t="shared" si="3"/>
        <v>97011829.170000002</v>
      </c>
      <c r="I13" s="63">
        <f t="shared" si="3"/>
        <v>452687969.16999996</v>
      </c>
      <c r="J13" s="63">
        <f t="shared" si="3"/>
        <v>678494700.66999996</v>
      </c>
      <c r="K13" s="86">
        <f t="shared" ref="K13" si="4">SUM(K5:K12)</f>
        <v>126</v>
      </c>
      <c r="N13" s="3"/>
    </row>
    <row r="14" spans="1:15" ht="15.75">
      <c r="A14" s="20" t="s">
        <v>21</v>
      </c>
      <c r="B14" s="64">
        <v>40000000</v>
      </c>
      <c r="C14" s="65"/>
      <c r="D14" s="66">
        <v>40000000</v>
      </c>
      <c r="E14" s="80"/>
      <c r="F14" s="80"/>
      <c r="G14" s="80"/>
      <c r="H14" s="80"/>
      <c r="I14" s="80"/>
      <c r="J14" s="80"/>
      <c r="K14" s="80"/>
      <c r="N14" s="3"/>
    </row>
    <row r="15" spans="1:15" ht="15.75" hidden="1" customHeight="1">
      <c r="A15" s="20" t="s">
        <v>22</v>
      </c>
      <c r="B15" s="67"/>
      <c r="C15" s="68"/>
      <c r="D15" s="81"/>
      <c r="E15" s="80"/>
      <c r="F15" s="80"/>
      <c r="G15" s="80"/>
      <c r="H15" s="80"/>
      <c r="I15" s="80"/>
      <c r="J15" s="80"/>
      <c r="K15" s="80"/>
      <c r="N15" s="3"/>
    </row>
    <row r="16" spans="1:15">
      <c r="A16" s="22" t="s">
        <v>23</v>
      </c>
      <c r="B16" s="62">
        <f>SUM(B13:B14)</f>
        <v>230553428.36999997</v>
      </c>
      <c r="C16" s="62">
        <f>SUM(C13:C14)</f>
        <v>35253303.129999995</v>
      </c>
      <c r="D16" s="62">
        <f>SUM(D13:D14)</f>
        <v>265806731.49999997</v>
      </c>
      <c r="E16" s="80"/>
      <c r="F16" s="80"/>
      <c r="G16" s="80"/>
      <c r="H16" s="80"/>
      <c r="I16" s="80"/>
      <c r="J16" s="80"/>
      <c r="K16" s="80"/>
    </row>
    <row r="17" spans="1:11" ht="15.75" customHeight="1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9"/>
    </row>
    <row r="18" spans="1:11" ht="20.25" hidden="1" customHeight="1">
      <c r="A18" s="77">
        <v>6810000</v>
      </c>
      <c r="B18" s="82"/>
      <c r="C18" s="82"/>
      <c r="D18" s="82"/>
      <c r="E18" s="77"/>
      <c r="F18" s="77"/>
      <c r="G18" s="77"/>
      <c r="H18" s="77"/>
      <c r="I18" s="82"/>
      <c r="J18" s="82"/>
      <c r="K18" s="77"/>
    </row>
  </sheetData>
  <mergeCells count="14">
    <mergeCell ref="A2:A4"/>
    <mergeCell ref="B2:D2"/>
    <mergeCell ref="E2:I2"/>
    <mergeCell ref="E3:E4"/>
    <mergeCell ref="H3:H4"/>
    <mergeCell ref="B3:B4"/>
    <mergeCell ref="E1:K1"/>
    <mergeCell ref="I3:I4"/>
    <mergeCell ref="J2:J4"/>
    <mergeCell ref="K2:K4"/>
    <mergeCell ref="C3:C4"/>
    <mergeCell ref="F3:F4"/>
    <mergeCell ref="D3:D4"/>
    <mergeCell ref="G3:G4"/>
  </mergeCells>
  <pageMargins left="0.11811023622047245" right="0.19685039370078741" top="0.15748031496062992" bottom="0.15748031496062992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4"/>
  <sheetViews>
    <sheetView showGridLines="0" tabSelected="1" topLeftCell="A34" zoomScale="85" zoomScaleNormal="85" workbookViewId="0">
      <selection activeCell="H82" sqref="H82"/>
    </sheetView>
  </sheetViews>
  <sheetFormatPr defaultColWidth="16.28515625" defaultRowHeight="15"/>
  <cols>
    <col min="2" max="2" width="16.28515625" customWidth="1"/>
    <col min="3" max="3" width="17.42578125" customWidth="1"/>
    <col min="4" max="4" width="16.28515625" customWidth="1"/>
    <col min="5" max="5" width="20.28515625" customWidth="1"/>
    <col min="6" max="6" width="33.140625" customWidth="1"/>
    <col min="7" max="7" width="17.42578125" customWidth="1"/>
    <col min="8" max="9" width="16.28515625" customWidth="1"/>
    <col min="10" max="10" width="20.28515625" customWidth="1"/>
    <col min="11" max="16" width="19.85546875" customWidth="1"/>
  </cols>
  <sheetData>
    <row r="1" spans="1:16" ht="65.25" customHeight="1">
      <c r="A1" s="103" t="s">
        <v>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2"/>
    </row>
    <row r="2" spans="1:16" ht="69" customHeight="1">
      <c r="A2" s="99" t="s">
        <v>25</v>
      </c>
      <c r="B2" s="99" t="s">
        <v>26</v>
      </c>
      <c r="C2" s="99" t="s">
        <v>27</v>
      </c>
      <c r="D2" s="99" t="s">
        <v>28</v>
      </c>
      <c r="E2" s="99" t="s">
        <v>29</v>
      </c>
      <c r="F2" s="99" t="s">
        <v>30</v>
      </c>
      <c r="G2" s="99" t="s">
        <v>31</v>
      </c>
      <c r="H2" s="99" t="s">
        <v>32</v>
      </c>
      <c r="I2" s="99" t="s">
        <v>33</v>
      </c>
      <c r="J2" s="101" t="s">
        <v>34</v>
      </c>
      <c r="K2" s="104" t="s">
        <v>35</v>
      </c>
      <c r="L2" s="105"/>
      <c r="M2" s="104" t="s">
        <v>36</v>
      </c>
      <c r="N2" s="105"/>
      <c r="O2" s="104" t="s">
        <v>37</v>
      </c>
      <c r="P2" s="105"/>
    </row>
    <row r="3" spans="1:16" ht="21" customHeight="1">
      <c r="A3" s="100"/>
      <c r="B3" s="100"/>
      <c r="C3" s="100"/>
      <c r="D3" s="100"/>
      <c r="E3" s="100"/>
      <c r="F3" s="100"/>
      <c r="G3" s="100"/>
      <c r="H3" s="100"/>
      <c r="I3" s="100"/>
      <c r="J3" s="102"/>
      <c r="K3" s="1" t="s">
        <v>38</v>
      </c>
      <c r="L3" s="1" t="s">
        <v>39</v>
      </c>
      <c r="M3" s="1" t="s">
        <v>38</v>
      </c>
      <c r="N3" s="1" t="s">
        <v>39</v>
      </c>
      <c r="O3" s="1" t="s">
        <v>38</v>
      </c>
      <c r="P3" s="1" t="s">
        <v>39</v>
      </c>
    </row>
    <row r="4" spans="1:16" ht="52.5" customHeight="1">
      <c r="A4" s="23" t="s">
        <v>40</v>
      </c>
      <c r="B4" s="23" t="s">
        <v>41</v>
      </c>
      <c r="C4" s="23" t="s">
        <v>42</v>
      </c>
      <c r="D4" s="23" t="s">
        <v>43</v>
      </c>
      <c r="E4" s="23" t="s">
        <v>44</v>
      </c>
      <c r="F4" s="23" t="s">
        <v>45</v>
      </c>
      <c r="G4" s="24">
        <v>10000000</v>
      </c>
      <c r="H4" s="24">
        <v>10000000</v>
      </c>
      <c r="I4" s="23" t="s">
        <v>46</v>
      </c>
      <c r="J4" s="33">
        <v>0</v>
      </c>
      <c r="K4" s="24" t="s">
        <v>47</v>
      </c>
      <c r="L4" s="24" t="s">
        <v>47</v>
      </c>
      <c r="M4" s="24" t="s">
        <v>48</v>
      </c>
      <c r="N4" s="24" t="s">
        <v>49</v>
      </c>
      <c r="O4" s="23" t="s">
        <v>50</v>
      </c>
      <c r="P4" s="23" t="s">
        <v>51</v>
      </c>
    </row>
    <row r="5" spans="1:16" ht="105">
      <c r="A5" s="25" t="s">
        <v>52</v>
      </c>
      <c r="B5" s="25" t="s">
        <v>53</v>
      </c>
      <c r="C5" s="25" t="s">
        <v>54</v>
      </c>
      <c r="D5" s="25" t="s">
        <v>55</v>
      </c>
      <c r="E5" s="25" t="s">
        <v>56</v>
      </c>
      <c r="F5" s="25" t="s">
        <v>57</v>
      </c>
      <c r="G5" s="26">
        <v>231400000</v>
      </c>
      <c r="H5" s="26">
        <v>27000000</v>
      </c>
      <c r="I5" s="25" t="s">
        <v>46</v>
      </c>
      <c r="J5" s="26">
        <v>204400000</v>
      </c>
      <c r="K5" s="24" t="s">
        <v>58</v>
      </c>
      <c r="L5" s="24" t="s">
        <v>58</v>
      </c>
      <c r="M5" s="24" t="s">
        <v>58</v>
      </c>
      <c r="N5" s="24" t="s">
        <v>58</v>
      </c>
      <c r="O5" s="25" t="s">
        <v>59</v>
      </c>
      <c r="P5" s="25" t="s">
        <v>60</v>
      </c>
    </row>
    <row r="6" spans="1:16" ht="45">
      <c r="A6" s="25" t="s">
        <v>61</v>
      </c>
      <c r="B6" s="25" t="s">
        <v>62</v>
      </c>
      <c r="C6" s="25" t="s">
        <v>54</v>
      </c>
      <c r="D6" s="25" t="s">
        <v>55</v>
      </c>
      <c r="E6" s="25" t="s">
        <v>63</v>
      </c>
      <c r="F6" s="25" t="s">
        <v>64</v>
      </c>
      <c r="G6" s="26">
        <v>12634894.82</v>
      </c>
      <c r="H6" s="26">
        <v>2500000</v>
      </c>
      <c r="I6" s="25" t="s">
        <v>46</v>
      </c>
      <c r="J6" s="26">
        <v>10134894.82</v>
      </c>
      <c r="K6" s="24" t="s">
        <v>58</v>
      </c>
      <c r="L6" s="24" t="s">
        <v>58</v>
      </c>
      <c r="M6" s="24" t="s">
        <v>58</v>
      </c>
      <c r="N6" s="24" t="s">
        <v>58</v>
      </c>
      <c r="O6" s="25" t="s">
        <v>59</v>
      </c>
      <c r="P6" s="25" t="s">
        <v>49</v>
      </c>
    </row>
    <row r="7" spans="1:16" ht="45">
      <c r="A7" s="25" t="s">
        <v>65</v>
      </c>
      <c r="B7" s="25" t="s">
        <v>66</v>
      </c>
      <c r="C7" s="25" t="s">
        <v>67</v>
      </c>
      <c r="D7" s="25" t="s">
        <v>68</v>
      </c>
      <c r="E7" s="25" t="s">
        <v>69</v>
      </c>
      <c r="F7" s="25" t="s">
        <v>70</v>
      </c>
      <c r="G7" s="26">
        <v>1000000</v>
      </c>
      <c r="H7" s="26">
        <v>1000000</v>
      </c>
      <c r="I7" s="25" t="s">
        <v>46</v>
      </c>
      <c r="J7" s="26">
        <v>0</v>
      </c>
      <c r="K7" s="24" t="s">
        <v>47</v>
      </c>
      <c r="L7" s="24" t="s">
        <v>48</v>
      </c>
      <c r="M7" s="24" t="s">
        <v>48</v>
      </c>
      <c r="N7" s="24" t="s">
        <v>71</v>
      </c>
      <c r="O7" s="25" t="s">
        <v>72</v>
      </c>
      <c r="P7" s="25" t="s">
        <v>73</v>
      </c>
    </row>
    <row r="8" spans="1:16" ht="30">
      <c r="A8" s="25" t="s">
        <v>74</v>
      </c>
      <c r="B8" s="25" t="s">
        <v>75</v>
      </c>
      <c r="C8" s="25" t="s">
        <v>67</v>
      </c>
      <c r="D8" s="25" t="s">
        <v>68</v>
      </c>
      <c r="E8" s="25" t="s">
        <v>76</v>
      </c>
      <c r="F8" s="25" t="s">
        <v>77</v>
      </c>
      <c r="G8" s="26">
        <v>1055000</v>
      </c>
      <c r="H8" s="26">
        <v>1000000</v>
      </c>
      <c r="I8" s="25" t="s">
        <v>46</v>
      </c>
      <c r="J8" s="26">
        <v>55000</v>
      </c>
      <c r="K8" s="24" t="s">
        <v>59</v>
      </c>
      <c r="L8" s="24" t="s">
        <v>47</v>
      </c>
      <c r="M8" s="24" t="s">
        <v>59</v>
      </c>
      <c r="N8" s="24" t="s">
        <v>47</v>
      </c>
      <c r="O8" s="25" t="s">
        <v>48</v>
      </c>
      <c r="P8" s="25" t="s">
        <v>49</v>
      </c>
    </row>
    <row r="9" spans="1:16" ht="60">
      <c r="A9" s="25" t="s">
        <v>78</v>
      </c>
      <c r="B9" s="25" t="s">
        <v>79</v>
      </c>
      <c r="C9" s="25" t="s">
        <v>67</v>
      </c>
      <c r="D9" s="25" t="s">
        <v>68</v>
      </c>
      <c r="E9" s="25" t="s">
        <v>80</v>
      </c>
      <c r="F9" s="25" t="s">
        <v>81</v>
      </c>
      <c r="G9" s="26">
        <v>700000</v>
      </c>
      <c r="H9" s="26">
        <v>700000</v>
      </c>
      <c r="I9" s="25" t="s">
        <v>46</v>
      </c>
      <c r="J9" s="26">
        <v>0</v>
      </c>
      <c r="K9" s="24" t="s">
        <v>48</v>
      </c>
      <c r="L9" s="24" t="s">
        <v>48</v>
      </c>
      <c r="M9" s="24" t="s">
        <v>71</v>
      </c>
      <c r="N9" s="24" t="s">
        <v>71</v>
      </c>
      <c r="O9" s="25" t="s">
        <v>48</v>
      </c>
      <c r="P9" s="25" t="s">
        <v>82</v>
      </c>
    </row>
    <row r="10" spans="1:16" ht="60">
      <c r="A10" s="25" t="s">
        <v>83</v>
      </c>
      <c r="B10" s="25" t="s">
        <v>84</v>
      </c>
      <c r="C10" s="25" t="s">
        <v>85</v>
      </c>
      <c r="D10" s="25" t="s">
        <v>86</v>
      </c>
      <c r="E10" s="25" t="s">
        <v>87</v>
      </c>
      <c r="F10" s="25" t="s">
        <v>88</v>
      </c>
      <c r="G10" s="26">
        <v>868617.56</v>
      </c>
      <c r="H10" s="26">
        <v>868617.56</v>
      </c>
      <c r="I10" s="25" t="s">
        <v>46</v>
      </c>
      <c r="J10" s="26">
        <v>0</v>
      </c>
      <c r="K10" s="24" t="s">
        <v>58</v>
      </c>
      <c r="L10" s="24" t="s">
        <v>58</v>
      </c>
      <c r="M10" s="24" t="s">
        <v>47</v>
      </c>
      <c r="N10" s="24" t="s">
        <v>47</v>
      </c>
      <c r="O10" s="25" t="s">
        <v>50</v>
      </c>
      <c r="P10" s="25" t="s">
        <v>60</v>
      </c>
    </row>
    <row r="11" spans="1:16" ht="60">
      <c r="A11" s="25" t="s">
        <v>89</v>
      </c>
      <c r="B11" s="25" t="s">
        <v>90</v>
      </c>
      <c r="C11" s="25" t="s">
        <v>85</v>
      </c>
      <c r="D11" s="25" t="s">
        <v>86</v>
      </c>
      <c r="E11" s="25" t="s">
        <v>91</v>
      </c>
      <c r="F11" s="25" t="s">
        <v>92</v>
      </c>
      <c r="G11" s="26">
        <v>435000</v>
      </c>
      <c r="H11" s="26">
        <v>391500</v>
      </c>
      <c r="I11" s="25" t="s">
        <v>46</v>
      </c>
      <c r="J11" s="26">
        <v>43500</v>
      </c>
      <c r="K11" s="24" t="s">
        <v>58</v>
      </c>
      <c r="L11" s="24" t="s">
        <v>58</v>
      </c>
      <c r="M11" s="24" t="s">
        <v>47</v>
      </c>
      <c r="N11" s="24" t="s">
        <v>47</v>
      </c>
      <c r="O11" s="25" t="s">
        <v>50</v>
      </c>
      <c r="P11" s="25" t="s">
        <v>60</v>
      </c>
    </row>
    <row r="12" spans="1:16" ht="60">
      <c r="A12" s="25" t="s">
        <v>93</v>
      </c>
      <c r="B12" s="25" t="s">
        <v>94</v>
      </c>
      <c r="C12" s="25" t="s">
        <v>85</v>
      </c>
      <c r="D12" s="25" t="s">
        <v>86</v>
      </c>
      <c r="E12" s="25" t="s">
        <v>95</v>
      </c>
      <c r="F12" s="25" t="s">
        <v>96</v>
      </c>
      <c r="G12" s="26">
        <v>355000</v>
      </c>
      <c r="H12" s="26">
        <v>355000</v>
      </c>
      <c r="I12" s="25" t="s">
        <v>46</v>
      </c>
      <c r="J12" s="26">
        <v>0</v>
      </c>
      <c r="K12" s="24" t="s">
        <v>58</v>
      </c>
      <c r="L12" s="24" t="s">
        <v>58</v>
      </c>
      <c r="M12" s="24" t="s">
        <v>47</v>
      </c>
      <c r="N12" s="24" t="s">
        <v>47</v>
      </c>
      <c r="O12" s="25" t="s">
        <v>50</v>
      </c>
      <c r="P12" s="25" t="s">
        <v>60</v>
      </c>
    </row>
    <row r="13" spans="1:16" ht="45">
      <c r="A13" s="25" t="s">
        <v>97</v>
      </c>
      <c r="B13" s="25" t="s">
        <v>94</v>
      </c>
      <c r="C13" s="25" t="s">
        <v>85</v>
      </c>
      <c r="D13" s="25" t="s">
        <v>86</v>
      </c>
      <c r="E13" s="25" t="s">
        <v>98</v>
      </c>
      <c r="F13" s="25" t="s">
        <v>99</v>
      </c>
      <c r="G13" s="26">
        <v>440000</v>
      </c>
      <c r="H13" s="26">
        <v>440000</v>
      </c>
      <c r="I13" s="25" t="s">
        <v>46</v>
      </c>
      <c r="J13" s="26">
        <v>0</v>
      </c>
      <c r="K13" s="24" t="s">
        <v>58</v>
      </c>
      <c r="L13" s="24" t="s">
        <v>58</v>
      </c>
      <c r="M13" s="24" t="s">
        <v>47</v>
      </c>
      <c r="N13" s="24" t="s">
        <v>47</v>
      </c>
      <c r="O13" s="25" t="s">
        <v>50</v>
      </c>
      <c r="P13" s="25" t="s">
        <v>60</v>
      </c>
    </row>
    <row r="14" spans="1:16" ht="45">
      <c r="A14" s="25" t="s">
        <v>100</v>
      </c>
      <c r="B14" s="25" t="s">
        <v>101</v>
      </c>
      <c r="C14" s="25" t="s">
        <v>85</v>
      </c>
      <c r="D14" s="25" t="s">
        <v>86</v>
      </c>
      <c r="E14" s="25" t="s">
        <v>102</v>
      </c>
      <c r="F14" s="25" t="s">
        <v>103</v>
      </c>
      <c r="G14" s="26">
        <v>1000000</v>
      </c>
      <c r="H14" s="26">
        <v>950000</v>
      </c>
      <c r="I14" s="25" t="s">
        <v>46</v>
      </c>
      <c r="J14" s="26">
        <v>50000</v>
      </c>
      <c r="K14" s="24" t="s">
        <v>58</v>
      </c>
      <c r="L14" s="24" t="s">
        <v>58</v>
      </c>
      <c r="M14" s="24" t="s">
        <v>47</v>
      </c>
      <c r="N14" s="24" t="s">
        <v>48</v>
      </c>
      <c r="O14" s="25" t="s">
        <v>50</v>
      </c>
      <c r="P14" s="25" t="s">
        <v>60</v>
      </c>
    </row>
    <row r="15" spans="1:16" ht="60">
      <c r="A15" s="25" t="s">
        <v>104</v>
      </c>
      <c r="B15" s="25" t="s">
        <v>105</v>
      </c>
      <c r="C15" s="25" t="s">
        <v>85</v>
      </c>
      <c r="D15" s="25" t="s">
        <v>86</v>
      </c>
      <c r="E15" s="25" t="s">
        <v>106</v>
      </c>
      <c r="F15" s="25" t="s">
        <v>107</v>
      </c>
      <c r="G15" s="26">
        <v>345000</v>
      </c>
      <c r="H15" s="26">
        <v>300000</v>
      </c>
      <c r="I15" s="25" t="s">
        <v>46</v>
      </c>
      <c r="J15" s="26">
        <v>45000</v>
      </c>
      <c r="K15" s="24" t="s">
        <v>58</v>
      </c>
      <c r="L15" s="24" t="s">
        <v>58</v>
      </c>
      <c r="M15" s="24" t="s">
        <v>47</v>
      </c>
      <c r="N15" s="24" t="s">
        <v>47</v>
      </c>
      <c r="O15" s="25" t="s">
        <v>50</v>
      </c>
      <c r="P15" s="25" t="s">
        <v>60</v>
      </c>
    </row>
    <row r="16" spans="1:16" ht="60">
      <c r="A16" s="25" t="s">
        <v>108</v>
      </c>
      <c r="B16" s="25" t="s">
        <v>109</v>
      </c>
      <c r="C16" s="25" t="s">
        <v>85</v>
      </c>
      <c r="D16" s="25" t="s">
        <v>86</v>
      </c>
      <c r="E16" s="25" t="s">
        <v>110</v>
      </c>
      <c r="F16" s="25" t="s">
        <v>111</v>
      </c>
      <c r="G16" s="26">
        <v>740492.88</v>
      </c>
      <c r="H16" s="26">
        <v>740492.88</v>
      </c>
      <c r="I16" s="25" t="s">
        <v>46</v>
      </c>
      <c r="J16" s="26">
        <v>0</v>
      </c>
      <c r="K16" s="24" t="s">
        <v>58</v>
      </c>
      <c r="L16" s="24" t="s">
        <v>58</v>
      </c>
      <c r="M16" s="24" t="s">
        <v>47</v>
      </c>
      <c r="N16" s="24" t="s">
        <v>47</v>
      </c>
      <c r="O16" s="25" t="s">
        <v>50</v>
      </c>
      <c r="P16" s="25" t="s">
        <v>60</v>
      </c>
    </row>
    <row r="17" spans="1:16" ht="60">
      <c r="A17" s="25" t="s">
        <v>112</v>
      </c>
      <c r="B17" s="25" t="s">
        <v>113</v>
      </c>
      <c r="C17" s="25" t="s">
        <v>85</v>
      </c>
      <c r="D17" s="25" t="s">
        <v>86</v>
      </c>
      <c r="E17" s="25" t="s">
        <v>114</v>
      </c>
      <c r="F17" s="25" t="s">
        <v>115</v>
      </c>
      <c r="G17" s="26">
        <v>550000</v>
      </c>
      <c r="H17" s="26">
        <v>550000</v>
      </c>
      <c r="I17" s="25" t="s">
        <v>46</v>
      </c>
      <c r="J17" s="26">
        <v>0</v>
      </c>
      <c r="K17" s="24" t="s">
        <v>58</v>
      </c>
      <c r="L17" s="24" t="s">
        <v>58</v>
      </c>
      <c r="M17" s="24" t="s">
        <v>47</v>
      </c>
      <c r="N17" s="24" t="s">
        <v>47</v>
      </c>
      <c r="O17" s="25" t="s">
        <v>50</v>
      </c>
      <c r="P17" s="25" t="s">
        <v>60</v>
      </c>
    </row>
    <row r="18" spans="1:16" ht="60">
      <c r="A18" s="25" t="s">
        <v>116</v>
      </c>
      <c r="B18" s="25" t="s">
        <v>117</v>
      </c>
      <c r="C18" s="25" t="s">
        <v>85</v>
      </c>
      <c r="D18" s="25" t="s">
        <v>86</v>
      </c>
      <c r="E18" s="25" t="s">
        <v>118</v>
      </c>
      <c r="F18" s="25" t="s">
        <v>119</v>
      </c>
      <c r="G18" s="26">
        <v>540000</v>
      </c>
      <c r="H18" s="26">
        <v>513000</v>
      </c>
      <c r="I18" s="25" t="s">
        <v>46</v>
      </c>
      <c r="J18" s="26">
        <v>27000</v>
      </c>
      <c r="K18" s="24" t="s">
        <v>58</v>
      </c>
      <c r="L18" s="24" t="s">
        <v>58</v>
      </c>
      <c r="M18" s="24" t="s">
        <v>47</v>
      </c>
      <c r="N18" s="24" t="s">
        <v>48</v>
      </c>
      <c r="O18" s="25" t="s">
        <v>50</v>
      </c>
      <c r="P18" s="25" t="s">
        <v>60</v>
      </c>
    </row>
    <row r="19" spans="1:16" ht="45">
      <c r="A19" s="25" t="s">
        <v>120</v>
      </c>
      <c r="B19" s="25" t="s">
        <v>113</v>
      </c>
      <c r="C19" s="25" t="s">
        <v>85</v>
      </c>
      <c r="D19" s="25" t="s">
        <v>86</v>
      </c>
      <c r="E19" s="25" t="s">
        <v>121</v>
      </c>
      <c r="F19" s="25" t="s">
        <v>122</v>
      </c>
      <c r="G19" s="26">
        <v>500000</v>
      </c>
      <c r="H19" s="26">
        <v>500000</v>
      </c>
      <c r="I19" s="25" t="s">
        <v>46</v>
      </c>
      <c r="J19" s="26">
        <v>0</v>
      </c>
      <c r="K19" s="24" t="s">
        <v>58</v>
      </c>
      <c r="L19" s="24" t="s">
        <v>58</v>
      </c>
      <c r="M19" s="24" t="s">
        <v>47</v>
      </c>
      <c r="N19" s="24" t="s">
        <v>47</v>
      </c>
      <c r="O19" s="25" t="s">
        <v>50</v>
      </c>
      <c r="P19" s="25" t="s">
        <v>60</v>
      </c>
    </row>
    <row r="20" spans="1:16" ht="45">
      <c r="A20" s="25" t="s">
        <v>123</v>
      </c>
      <c r="B20" s="25" t="s">
        <v>113</v>
      </c>
      <c r="C20" s="25" t="s">
        <v>85</v>
      </c>
      <c r="D20" s="25" t="s">
        <v>86</v>
      </c>
      <c r="E20" s="25" t="s">
        <v>124</v>
      </c>
      <c r="F20" s="25" t="s">
        <v>125</v>
      </c>
      <c r="G20" s="26">
        <v>730000</v>
      </c>
      <c r="H20" s="26">
        <v>730000</v>
      </c>
      <c r="I20" s="25" t="s">
        <v>46</v>
      </c>
      <c r="J20" s="26">
        <v>0</v>
      </c>
      <c r="K20" s="24" t="s">
        <v>58</v>
      </c>
      <c r="L20" s="24" t="s">
        <v>58</v>
      </c>
      <c r="M20" s="24" t="s">
        <v>47</v>
      </c>
      <c r="N20" s="24" t="s">
        <v>47</v>
      </c>
      <c r="O20" s="25" t="s">
        <v>50</v>
      </c>
      <c r="P20" s="25" t="s">
        <v>60</v>
      </c>
    </row>
    <row r="21" spans="1:16" ht="60">
      <c r="A21" s="25" t="s">
        <v>126</v>
      </c>
      <c r="B21" s="25" t="s">
        <v>117</v>
      </c>
      <c r="C21" s="25" t="s">
        <v>85</v>
      </c>
      <c r="D21" s="25" t="s">
        <v>86</v>
      </c>
      <c r="E21" s="25" t="s">
        <v>127</v>
      </c>
      <c r="F21" s="25" t="s">
        <v>128</v>
      </c>
      <c r="G21" s="26">
        <v>466000</v>
      </c>
      <c r="H21" s="26">
        <v>461111.07</v>
      </c>
      <c r="I21" s="25" t="s">
        <v>46</v>
      </c>
      <c r="J21" s="26">
        <v>4888.93</v>
      </c>
      <c r="K21" s="24" t="s">
        <v>58</v>
      </c>
      <c r="L21" s="24" t="s">
        <v>58</v>
      </c>
      <c r="M21" s="24" t="s">
        <v>47</v>
      </c>
      <c r="N21" s="24" t="s">
        <v>47</v>
      </c>
      <c r="O21" s="25" t="s">
        <v>50</v>
      </c>
      <c r="P21" s="25" t="s">
        <v>60</v>
      </c>
    </row>
    <row r="22" spans="1:16" ht="60">
      <c r="A22" s="25" t="s">
        <v>129</v>
      </c>
      <c r="B22" s="25" t="s">
        <v>130</v>
      </c>
      <c r="C22" s="25" t="s">
        <v>85</v>
      </c>
      <c r="D22" s="25" t="s">
        <v>131</v>
      </c>
      <c r="E22" s="25" t="s">
        <v>132</v>
      </c>
      <c r="F22" s="25" t="s">
        <v>133</v>
      </c>
      <c r="G22" s="26">
        <v>10481607.539999999</v>
      </c>
      <c r="H22" s="26">
        <v>10481607.539999999</v>
      </c>
      <c r="I22" s="25" t="s">
        <v>46</v>
      </c>
      <c r="J22" s="26">
        <v>0</v>
      </c>
      <c r="K22" s="24" t="s">
        <v>58</v>
      </c>
      <c r="L22" s="24" t="s">
        <v>58</v>
      </c>
      <c r="M22" s="24" t="s">
        <v>47</v>
      </c>
      <c r="N22" s="24" t="s">
        <v>71</v>
      </c>
      <c r="O22" s="25" t="s">
        <v>48</v>
      </c>
      <c r="P22" s="25" t="s">
        <v>134</v>
      </c>
    </row>
    <row r="23" spans="1:16" ht="45">
      <c r="A23" s="25" t="s">
        <v>135</v>
      </c>
      <c r="B23" s="25" t="s">
        <v>130</v>
      </c>
      <c r="C23" s="25" t="s">
        <v>85</v>
      </c>
      <c r="D23" s="25" t="s">
        <v>131</v>
      </c>
      <c r="E23" s="25" t="s">
        <v>132</v>
      </c>
      <c r="F23" s="25" t="s">
        <v>136</v>
      </c>
      <c r="G23" s="26">
        <v>1074050</v>
      </c>
      <c r="H23" s="26">
        <v>1074050</v>
      </c>
      <c r="I23" s="25" t="s">
        <v>46</v>
      </c>
      <c r="J23" s="26">
        <v>0</v>
      </c>
      <c r="K23" s="24" t="s">
        <v>58</v>
      </c>
      <c r="L23" s="24" t="s">
        <v>58</v>
      </c>
      <c r="M23" s="24" t="s">
        <v>71</v>
      </c>
      <c r="N23" s="24" t="s">
        <v>71</v>
      </c>
      <c r="O23" s="25" t="s">
        <v>71</v>
      </c>
      <c r="P23" s="25" t="s">
        <v>82</v>
      </c>
    </row>
    <row r="24" spans="1:16" ht="60">
      <c r="A24" s="25" t="s">
        <v>137</v>
      </c>
      <c r="B24" s="25" t="s">
        <v>130</v>
      </c>
      <c r="C24" s="25" t="s">
        <v>85</v>
      </c>
      <c r="D24" s="25" t="s">
        <v>131</v>
      </c>
      <c r="E24" s="25" t="s">
        <v>132</v>
      </c>
      <c r="F24" s="25" t="s">
        <v>138</v>
      </c>
      <c r="G24" s="26">
        <v>1000000</v>
      </c>
      <c r="H24" s="26">
        <v>1000000</v>
      </c>
      <c r="I24" s="25" t="s">
        <v>46</v>
      </c>
      <c r="J24" s="26">
        <v>0</v>
      </c>
      <c r="K24" s="24" t="s">
        <v>58</v>
      </c>
      <c r="L24" s="24" t="s">
        <v>58</v>
      </c>
      <c r="M24" s="24" t="s">
        <v>48</v>
      </c>
      <c r="N24" s="24" t="s">
        <v>71</v>
      </c>
      <c r="O24" s="25" t="s">
        <v>48</v>
      </c>
      <c r="P24" s="25" t="s">
        <v>82</v>
      </c>
    </row>
    <row r="25" spans="1:16" ht="45">
      <c r="A25" s="25" t="s">
        <v>139</v>
      </c>
      <c r="B25" s="25" t="s">
        <v>130</v>
      </c>
      <c r="C25" s="25" t="s">
        <v>85</v>
      </c>
      <c r="D25" s="25" t="s">
        <v>131</v>
      </c>
      <c r="E25" s="25" t="s">
        <v>132</v>
      </c>
      <c r="F25" s="25" t="s">
        <v>140</v>
      </c>
      <c r="G25" s="26">
        <v>5872500</v>
      </c>
      <c r="H25" s="26">
        <v>5872500</v>
      </c>
      <c r="I25" s="25" t="s">
        <v>46</v>
      </c>
      <c r="J25" s="26">
        <v>0</v>
      </c>
      <c r="K25" s="24" t="s">
        <v>58</v>
      </c>
      <c r="L25" s="24" t="s">
        <v>58</v>
      </c>
      <c r="M25" s="24" t="s">
        <v>47</v>
      </c>
      <c r="N25" s="24" t="s">
        <v>48</v>
      </c>
      <c r="O25" s="25" t="s">
        <v>71</v>
      </c>
      <c r="P25" s="25" t="s">
        <v>134</v>
      </c>
    </row>
    <row r="26" spans="1:16" ht="75">
      <c r="A26" s="25" t="s">
        <v>141</v>
      </c>
      <c r="B26" s="25" t="s">
        <v>142</v>
      </c>
      <c r="C26" s="25" t="s">
        <v>85</v>
      </c>
      <c r="D26" s="25" t="s">
        <v>86</v>
      </c>
      <c r="E26" s="25" t="s">
        <v>143</v>
      </c>
      <c r="F26" s="25" t="s">
        <v>144</v>
      </c>
      <c r="G26" s="26">
        <v>9000000</v>
      </c>
      <c r="H26" s="26">
        <v>9000000</v>
      </c>
      <c r="I26" s="25" t="s">
        <v>46</v>
      </c>
      <c r="J26" s="26">
        <v>0</v>
      </c>
      <c r="K26" s="24" t="s">
        <v>58</v>
      </c>
      <c r="L26" s="24" t="s">
        <v>58</v>
      </c>
      <c r="M26" s="24" t="s">
        <v>48</v>
      </c>
      <c r="N26" s="25" t="s">
        <v>145</v>
      </c>
      <c r="O26" s="25" t="s">
        <v>145</v>
      </c>
      <c r="P26" s="25" t="s">
        <v>51</v>
      </c>
    </row>
    <row r="27" spans="1:16" ht="45">
      <c r="A27" s="25" t="s">
        <v>146</v>
      </c>
      <c r="B27" s="25" t="s">
        <v>147</v>
      </c>
      <c r="C27" s="25" t="s">
        <v>85</v>
      </c>
      <c r="D27" s="25" t="s">
        <v>86</v>
      </c>
      <c r="E27" s="25" t="s">
        <v>148</v>
      </c>
      <c r="F27" s="25" t="s">
        <v>149</v>
      </c>
      <c r="G27" s="26">
        <v>455030</v>
      </c>
      <c r="H27" s="26">
        <v>455030</v>
      </c>
      <c r="I27" s="25" t="s">
        <v>46</v>
      </c>
      <c r="J27" s="26">
        <v>0</v>
      </c>
      <c r="K27" s="24" t="s">
        <v>58</v>
      </c>
      <c r="L27" s="24" t="s">
        <v>58</v>
      </c>
      <c r="M27" s="24" t="s">
        <v>47</v>
      </c>
      <c r="N27" s="24" t="s">
        <v>48</v>
      </c>
      <c r="O27" s="25" t="s">
        <v>50</v>
      </c>
      <c r="P27" s="25" t="s">
        <v>60</v>
      </c>
    </row>
    <row r="28" spans="1:16" ht="60">
      <c r="A28" s="25" t="s">
        <v>150</v>
      </c>
      <c r="B28" s="25" t="s">
        <v>151</v>
      </c>
      <c r="C28" s="25" t="s">
        <v>85</v>
      </c>
      <c r="D28" s="25" t="s">
        <v>86</v>
      </c>
      <c r="E28" s="25" t="s">
        <v>152</v>
      </c>
      <c r="F28" s="25" t="s">
        <v>153</v>
      </c>
      <c r="G28" s="26">
        <v>299855.76</v>
      </c>
      <c r="H28" s="26">
        <v>296855.76</v>
      </c>
      <c r="I28" s="25" t="s">
        <v>46</v>
      </c>
      <c r="J28" s="26">
        <v>3000</v>
      </c>
      <c r="K28" s="24" t="s">
        <v>58</v>
      </c>
      <c r="L28" s="24" t="s">
        <v>58</v>
      </c>
      <c r="M28" s="24" t="s">
        <v>47</v>
      </c>
      <c r="N28" s="24" t="s">
        <v>48</v>
      </c>
      <c r="O28" s="25" t="s">
        <v>50</v>
      </c>
      <c r="P28" s="25" t="s">
        <v>60</v>
      </c>
    </row>
    <row r="29" spans="1:16" ht="45">
      <c r="A29" s="25" t="s">
        <v>154</v>
      </c>
      <c r="B29" s="25" t="s">
        <v>155</v>
      </c>
      <c r="C29" s="25" t="s">
        <v>85</v>
      </c>
      <c r="D29" s="25" t="s">
        <v>86</v>
      </c>
      <c r="E29" s="25" t="s">
        <v>156</v>
      </c>
      <c r="F29" s="25" t="s">
        <v>157</v>
      </c>
      <c r="G29" s="26">
        <v>340177.1</v>
      </c>
      <c r="H29" s="26">
        <v>340177.1</v>
      </c>
      <c r="I29" s="25" t="s">
        <v>46</v>
      </c>
      <c r="J29" s="26">
        <v>0</v>
      </c>
      <c r="K29" s="24" t="s">
        <v>58</v>
      </c>
      <c r="L29" s="24" t="s">
        <v>58</v>
      </c>
      <c r="M29" s="24" t="s">
        <v>47</v>
      </c>
      <c r="N29" s="24" t="s">
        <v>47</v>
      </c>
      <c r="O29" s="25" t="s">
        <v>50</v>
      </c>
      <c r="P29" s="25" t="s">
        <v>60</v>
      </c>
    </row>
    <row r="30" spans="1:16" ht="60">
      <c r="A30" s="25" t="s">
        <v>158</v>
      </c>
      <c r="B30" s="25" t="s">
        <v>159</v>
      </c>
      <c r="C30" s="25" t="s">
        <v>85</v>
      </c>
      <c r="D30" s="25" t="s">
        <v>86</v>
      </c>
      <c r="E30" s="25" t="s">
        <v>160</v>
      </c>
      <c r="F30" s="25" t="s">
        <v>161</v>
      </c>
      <c r="G30" s="26">
        <v>1550000</v>
      </c>
      <c r="H30" s="26">
        <v>1550000</v>
      </c>
      <c r="I30" s="25" t="s">
        <v>46</v>
      </c>
      <c r="J30" s="26">
        <v>0</v>
      </c>
      <c r="K30" s="24" t="s">
        <v>58</v>
      </c>
      <c r="L30" s="24" t="s">
        <v>58</v>
      </c>
      <c r="M30" s="24" t="s">
        <v>47</v>
      </c>
      <c r="N30" s="24" t="s">
        <v>47</v>
      </c>
      <c r="O30" s="25" t="s">
        <v>50</v>
      </c>
      <c r="P30" s="25" t="s">
        <v>60</v>
      </c>
    </row>
    <row r="31" spans="1:16" ht="45">
      <c r="A31" s="25" t="s">
        <v>162</v>
      </c>
      <c r="B31" s="25" t="s">
        <v>159</v>
      </c>
      <c r="C31" s="25" t="s">
        <v>85</v>
      </c>
      <c r="D31" s="25" t="s">
        <v>86</v>
      </c>
      <c r="E31" s="25" t="s">
        <v>163</v>
      </c>
      <c r="F31" s="25" t="s">
        <v>164</v>
      </c>
      <c r="G31" s="26">
        <v>375000</v>
      </c>
      <c r="H31" s="26">
        <v>375000</v>
      </c>
      <c r="I31" s="25" t="s">
        <v>46</v>
      </c>
      <c r="J31" s="26">
        <v>0</v>
      </c>
      <c r="K31" s="24" t="s">
        <v>58</v>
      </c>
      <c r="L31" s="24" t="s">
        <v>58</v>
      </c>
      <c r="M31" s="24" t="s">
        <v>47</v>
      </c>
      <c r="N31" s="24" t="s">
        <v>47</v>
      </c>
      <c r="O31" s="25" t="s">
        <v>50</v>
      </c>
      <c r="P31" s="25" t="s">
        <v>60</v>
      </c>
    </row>
    <row r="32" spans="1:16" ht="60">
      <c r="A32" s="25" t="s">
        <v>165</v>
      </c>
      <c r="B32" s="25" t="s">
        <v>166</v>
      </c>
      <c r="C32" s="25" t="s">
        <v>85</v>
      </c>
      <c r="D32" s="25" t="s">
        <v>86</v>
      </c>
      <c r="E32" s="25" t="s">
        <v>167</v>
      </c>
      <c r="F32" s="25" t="s">
        <v>168</v>
      </c>
      <c r="G32" s="26">
        <v>805453</v>
      </c>
      <c r="H32" s="26">
        <v>805453</v>
      </c>
      <c r="I32" s="25" t="s">
        <v>46</v>
      </c>
      <c r="J32" s="26">
        <v>0</v>
      </c>
      <c r="K32" s="24" t="s">
        <v>58</v>
      </c>
      <c r="L32" s="24" t="s">
        <v>58</v>
      </c>
      <c r="M32" s="24" t="s">
        <v>47</v>
      </c>
      <c r="N32" s="24" t="s">
        <v>47</v>
      </c>
      <c r="O32" s="25" t="s">
        <v>50</v>
      </c>
      <c r="P32" s="25" t="s">
        <v>60</v>
      </c>
    </row>
    <row r="33" spans="1:16" ht="60">
      <c r="A33" s="25" t="s">
        <v>169</v>
      </c>
      <c r="B33" s="25" t="s">
        <v>170</v>
      </c>
      <c r="C33" s="25" t="s">
        <v>85</v>
      </c>
      <c r="D33" s="25" t="s">
        <v>86</v>
      </c>
      <c r="E33" s="25" t="s">
        <v>171</v>
      </c>
      <c r="F33" s="25" t="s">
        <v>172</v>
      </c>
      <c r="G33" s="26">
        <v>325000</v>
      </c>
      <c r="H33" s="26">
        <v>325000</v>
      </c>
      <c r="I33" s="25" t="s">
        <v>46</v>
      </c>
      <c r="J33" s="26">
        <v>0</v>
      </c>
      <c r="K33" s="24" t="s">
        <v>58</v>
      </c>
      <c r="L33" s="24" t="s">
        <v>58</v>
      </c>
      <c r="M33" s="24" t="s">
        <v>47</v>
      </c>
      <c r="N33" s="24" t="s">
        <v>48</v>
      </c>
      <c r="O33" s="25" t="s">
        <v>50</v>
      </c>
      <c r="P33" s="25" t="s">
        <v>60</v>
      </c>
    </row>
    <row r="34" spans="1:16" ht="45">
      <c r="A34" s="25" t="s">
        <v>173</v>
      </c>
      <c r="B34" s="25" t="s">
        <v>117</v>
      </c>
      <c r="C34" s="25" t="s">
        <v>85</v>
      </c>
      <c r="D34" s="25" t="s">
        <v>86</v>
      </c>
      <c r="E34" s="25" t="s">
        <v>174</v>
      </c>
      <c r="F34" s="25" t="s">
        <v>175</v>
      </c>
      <c r="G34" s="26">
        <v>450000</v>
      </c>
      <c r="H34" s="26">
        <v>427500</v>
      </c>
      <c r="I34" s="25" t="s">
        <v>46</v>
      </c>
      <c r="J34" s="26">
        <v>22500</v>
      </c>
      <c r="K34" s="24" t="s">
        <v>58</v>
      </c>
      <c r="L34" s="24" t="s">
        <v>58</v>
      </c>
      <c r="M34" s="24" t="s">
        <v>47</v>
      </c>
      <c r="N34" s="24" t="s">
        <v>47</v>
      </c>
      <c r="O34" s="25" t="s">
        <v>50</v>
      </c>
      <c r="P34" s="25" t="s">
        <v>60</v>
      </c>
    </row>
    <row r="35" spans="1:16" ht="60">
      <c r="A35" s="25" t="s">
        <v>176</v>
      </c>
      <c r="B35" s="25" t="s">
        <v>117</v>
      </c>
      <c r="C35" s="25" t="s">
        <v>85</v>
      </c>
      <c r="D35" s="25" t="s">
        <v>86</v>
      </c>
      <c r="E35" s="25" t="s">
        <v>177</v>
      </c>
      <c r="F35" s="25" t="s">
        <v>178</v>
      </c>
      <c r="G35" s="26">
        <v>602000</v>
      </c>
      <c r="H35" s="26">
        <v>571900</v>
      </c>
      <c r="I35" s="25" t="s">
        <v>46</v>
      </c>
      <c r="J35" s="26">
        <v>30100</v>
      </c>
      <c r="K35" s="24" t="s">
        <v>58</v>
      </c>
      <c r="L35" s="24" t="s">
        <v>58</v>
      </c>
      <c r="M35" s="24" t="s">
        <v>47</v>
      </c>
      <c r="N35" s="24" t="s">
        <v>47</v>
      </c>
      <c r="O35" s="25" t="s">
        <v>50</v>
      </c>
      <c r="P35" s="25" t="s">
        <v>60</v>
      </c>
    </row>
    <row r="36" spans="1:16" ht="45">
      <c r="A36" s="25" t="s">
        <v>179</v>
      </c>
      <c r="B36" s="25" t="s">
        <v>117</v>
      </c>
      <c r="C36" s="25" t="s">
        <v>85</v>
      </c>
      <c r="D36" s="25" t="s">
        <v>86</v>
      </c>
      <c r="E36" s="25" t="s">
        <v>180</v>
      </c>
      <c r="F36" s="25" t="s">
        <v>181</v>
      </c>
      <c r="G36" s="26">
        <v>180000</v>
      </c>
      <c r="H36" s="26">
        <v>171000</v>
      </c>
      <c r="I36" s="25" t="s">
        <v>46</v>
      </c>
      <c r="J36" s="24">
        <v>9000</v>
      </c>
      <c r="K36" s="24" t="s">
        <v>58</v>
      </c>
      <c r="L36" s="24" t="s">
        <v>58</v>
      </c>
      <c r="M36" s="24" t="s">
        <v>47</v>
      </c>
      <c r="N36" s="24" t="s">
        <v>47</v>
      </c>
      <c r="O36" s="25" t="s">
        <v>50</v>
      </c>
      <c r="P36" s="25" t="s">
        <v>60</v>
      </c>
    </row>
    <row r="37" spans="1:16" ht="60">
      <c r="A37" s="25" t="s">
        <v>182</v>
      </c>
      <c r="B37" s="25" t="s">
        <v>117</v>
      </c>
      <c r="C37" s="25" t="s">
        <v>85</v>
      </c>
      <c r="D37" s="25" t="s">
        <v>86</v>
      </c>
      <c r="E37" s="25" t="s">
        <v>183</v>
      </c>
      <c r="F37" s="25" t="s">
        <v>184</v>
      </c>
      <c r="G37" s="26">
        <v>350000</v>
      </c>
      <c r="H37" s="26">
        <v>332500</v>
      </c>
      <c r="I37" s="25" t="s">
        <v>46</v>
      </c>
      <c r="J37" s="26">
        <v>17500</v>
      </c>
      <c r="K37" s="24" t="s">
        <v>58</v>
      </c>
      <c r="L37" s="24" t="s">
        <v>58</v>
      </c>
      <c r="M37" s="24" t="s">
        <v>47</v>
      </c>
      <c r="N37" s="24" t="s">
        <v>47</v>
      </c>
      <c r="O37" s="25" t="s">
        <v>50</v>
      </c>
      <c r="P37" s="25" t="s">
        <v>60</v>
      </c>
    </row>
    <row r="38" spans="1:16" ht="45">
      <c r="A38" s="25" t="s">
        <v>185</v>
      </c>
      <c r="B38" s="25" t="s">
        <v>94</v>
      </c>
      <c r="C38" s="25" t="s">
        <v>85</v>
      </c>
      <c r="D38" s="25" t="s">
        <v>86</v>
      </c>
      <c r="E38" s="25" t="s">
        <v>186</v>
      </c>
      <c r="F38" s="25" t="s">
        <v>187</v>
      </c>
      <c r="G38" s="26">
        <v>497675</v>
      </c>
      <c r="H38" s="26">
        <v>497675</v>
      </c>
      <c r="I38" s="25" t="s">
        <v>46</v>
      </c>
      <c r="J38" s="26">
        <v>0</v>
      </c>
      <c r="K38" s="24" t="s">
        <v>58</v>
      </c>
      <c r="L38" s="24" t="s">
        <v>58</v>
      </c>
      <c r="M38" s="24" t="s">
        <v>47</v>
      </c>
      <c r="N38" s="24" t="s">
        <v>47</v>
      </c>
      <c r="O38" s="25" t="s">
        <v>50</v>
      </c>
      <c r="P38" s="25" t="s">
        <v>60</v>
      </c>
    </row>
    <row r="39" spans="1:16" ht="45">
      <c r="A39" s="25" t="s">
        <v>188</v>
      </c>
      <c r="B39" s="25" t="s">
        <v>94</v>
      </c>
      <c r="C39" s="25" t="s">
        <v>85</v>
      </c>
      <c r="D39" s="25" t="s">
        <v>86</v>
      </c>
      <c r="E39" s="25" t="s">
        <v>189</v>
      </c>
      <c r="F39" s="25" t="s">
        <v>190</v>
      </c>
      <c r="G39" s="26">
        <v>409031.28</v>
      </c>
      <c r="H39" s="26">
        <v>409031.28</v>
      </c>
      <c r="I39" s="25" t="s">
        <v>46</v>
      </c>
      <c r="J39" s="26">
        <v>0</v>
      </c>
      <c r="K39" s="24" t="s">
        <v>58</v>
      </c>
      <c r="L39" s="24" t="s">
        <v>58</v>
      </c>
      <c r="M39" s="24" t="s">
        <v>47</v>
      </c>
      <c r="N39" s="24" t="s">
        <v>47</v>
      </c>
      <c r="O39" s="25" t="s">
        <v>50</v>
      </c>
      <c r="P39" s="25" t="s">
        <v>60</v>
      </c>
    </row>
    <row r="40" spans="1:16" ht="60">
      <c r="A40" s="25" t="s">
        <v>191</v>
      </c>
      <c r="B40" s="25" t="s">
        <v>192</v>
      </c>
      <c r="C40" s="25" t="s">
        <v>85</v>
      </c>
      <c r="D40" s="25" t="s">
        <v>86</v>
      </c>
      <c r="E40" s="25" t="s">
        <v>193</v>
      </c>
      <c r="F40" s="25" t="s">
        <v>194</v>
      </c>
      <c r="G40" s="26">
        <v>886170</v>
      </c>
      <c r="H40" s="26">
        <v>886170</v>
      </c>
      <c r="I40" s="25" t="s">
        <v>46</v>
      </c>
      <c r="J40" s="26">
        <v>0</v>
      </c>
      <c r="K40" s="24" t="s">
        <v>58</v>
      </c>
      <c r="L40" s="24" t="s">
        <v>58</v>
      </c>
      <c r="M40" s="24" t="s">
        <v>47</v>
      </c>
      <c r="N40" s="24" t="s">
        <v>48</v>
      </c>
      <c r="O40" s="25" t="s">
        <v>50</v>
      </c>
      <c r="P40" s="25" t="s">
        <v>60</v>
      </c>
    </row>
    <row r="41" spans="1:16" ht="60">
      <c r="A41" s="25" t="s">
        <v>195</v>
      </c>
      <c r="B41" s="25" t="s">
        <v>196</v>
      </c>
      <c r="C41" s="25" t="s">
        <v>85</v>
      </c>
      <c r="D41" s="25" t="s">
        <v>86</v>
      </c>
      <c r="E41" s="25" t="s">
        <v>197</v>
      </c>
      <c r="F41" s="25" t="s">
        <v>198</v>
      </c>
      <c r="G41" s="26">
        <v>1085000</v>
      </c>
      <c r="H41" s="26">
        <v>1085000</v>
      </c>
      <c r="I41" s="25" t="s">
        <v>46</v>
      </c>
      <c r="J41" s="26">
        <v>0</v>
      </c>
      <c r="K41" s="24" t="s">
        <v>58</v>
      </c>
      <c r="L41" s="24" t="s">
        <v>58</v>
      </c>
      <c r="M41" s="24" t="s">
        <v>47</v>
      </c>
      <c r="N41" s="24" t="s">
        <v>71</v>
      </c>
      <c r="O41" s="25" t="s">
        <v>50</v>
      </c>
      <c r="P41" s="25" t="s">
        <v>60</v>
      </c>
    </row>
    <row r="42" spans="1:16" ht="45">
      <c r="A42" s="25" t="s">
        <v>199</v>
      </c>
      <c r="B42" s="25" t="s">
        <v>200</v>
      </c>
      <c r="C42" s="25" t="s">
        <v>85</v>
      </c>
      <c r="D42" s="25" t="s">
        <v>86</v>
      </c>
      <c r="E42" s="25" t="s">
        <v>201</v>
      </c>
      <c r="F42" s="25" t="s">
        <v>202</v>
      </c>
      <c r="G42" s="26">
        <v>930000</v>
      </c>
      <c r="H42" s="26">
        <v>883500</v>
      </c>
      <c r="I42" s="25" t="s">
        <v>46</v>
      </c>
      <c r="J42" s="26">
        <v>46500</v>
      </c>
      <c r="K42" s="24" t="s">
        <v>58</v>
      </c>
      <c r="L42" s="24" t="s">
        <v>58</v>
      </c>
      <c r="M42" s="24" t="s">
        <v>47</v>
      </c>
      <c r="N42" s="24" t="s">
        <v>47</v>
      </c>
      <c r="O42" s="25" t="s">
        <v>50</v>
      </c>
      <c r="P42" s="25" t="s">
        <v>60</v>
      </c>
    </row>
    <row r="43" spans="1:16" ht="60">
      <c r="A43" s="25" t="s">
        <v>203</v>
      </c>
      <c r="B43" s="25" t="s">
        <v>204</v>
      </c>
      <c r="C43" s="25" t="s">
        <v>85</v>
      </c>
      <c r="D43" s="25" t="s">
        <v>86</v>
      </c>
      <c r="E43" s="25" t="s">
        <v>205</v>
      </c>
      <c r="F43" s="25" t="s">
        <v>206</v>
      </c>
      <c r="G43" s="26">
        <v>324000</v>
      </c>
      <c r="H43" s="26">
        <v>324000</v>
      </c>
      <c r="I43" s="25" t="s">
        <v>46</v>
      </c>
      <c r="J43" s="26">
        <v>0</v>
      </c>
      <c r="K43" s="24" t="s">
        <v>58</v>
      </c>
      <c r="L43" s="24" t="s">
        <v>58</v>
      </c>
      <c r="M43" s="24" t="s">
        <v>47</v>
      </c>
      <c r="N43" s="24" t="s">
        <v>47</v>
      </c>
      <c r="O43" s="25" t="s">
        <v>50</v>
      </c>
      <c r="P43" s="25" t="s">
        <v>60</v>
      </c>
    </row>
    <row r="44" spans="1:16" ht="45">
      <c r="A44" s="25" t="s">
        <v>207</v>
      </c>
      <c r="B44" s="25" t="s">
        <v>208</v>
      </c>
      <c r="C44" s="25" t="s">
        <v>85</v>
      </c>
      <c r="D44" s="25" t="s">
        <v>86</v>
      </c>
      <c r="E44" s="25" t="s">
        <v>209</v>
      </c>
      <c r="F44" s="25" t="s">
        <v>210</v>
      </c>
      <c r="G44" s="26">
        <v>450000</v>
      </c>
      <c r="H44" s="26">
        <v>450000</v>
      </c>
      <c r="I44" s="25" t="s">
        <v>46</v>
      </c>
      <c r="J44" s="26">
        <v>0</v>
      </c>
      <c r="K44" s="24" t="s">
        <v>58</v>
      </c>
      <c r="L44" s="24" t="s">
        <v>58</v>
      </c>
      <c r="M44" s="24" t="s">
        <v>47</v>
      </c>
      <c r="N44" s="24" t="s">
        <v>47</v>
      </c>
      <c r="O44" s="25" t="s">
        <v>50</v>
      </c>
      <c r="P44" s="25" t="s">
        <v>60</v>
      </c>
    </row>
    <row r="45" spans="1:16" ht="60">
      <c r="A45" s="25" t="s">
        <v>211</v>
      </c>
      <c r="B45" s="25" t="s">
        <v>109</v>
      </c>
      <c r="C45" s="25" t="s">
        <v>85</v>
      </c>
      <c r="D45" s="25" t="s">
        <v>86</v>
      </c>
      <c r="E45" s="25" t="s">
        <v>212</v>
      </c>
      <c r="F45" s="25" t="s">
        <v>213</v>
      </c>
      <c r="G45" s="26">
        <v>703433.11</v>
      </c>
      <c r="H45" s="26">
        <v>703433.11</v>
      </c>
      <c r="I45" s="25" t="s">
        <v>46</v>
      </c>
      <c r="J45" s="26">
        <v>0</v>
      </c>
      <c r="K45" s="24" t="s">
        <v>58</v>
      </c>
      <c r="L45" s="24" t="s">
        <v>58</v>
      </c>
      <c r="M45" s="24" t="s">
        <v>47</v>
      </c>
      <c r="N45" s="24" t="s">
        <v>47</v>
      </c>
      <c r="O45" s="25" t="s">
        <v>50</v>
      </c>
      <c r="P45" s="25" t="s">
        <v>60</v>
      </c>
    </row>
    <row r="46" spans="1:16" ht="60">
      <c r="A46" s="25" t="s">
        <v>214</v>
      </c>
      <c r="B46" s="25" t="s">
        <v>109</v>
      </c>
      <c r="C46" s="25" t="s">
        <v>85</v>
      </c>
      <c r="D46" s="25" t="s">
        <v>86</v>
      </c>
      <c r="E46" s="25" t="s">
        <v>215</v>
      </c>
      <c r="F46" s="25" t="s">
        <v>216</v>
      </c>
      <c r="G46" s="26">
        <v>722288.6</v>
      </c>
      <c r="H46" s="26">
        <v>722288.6</v>
      </c>
      <c r="I46" s="25" t="s">
        <v>46</v>
      </c>
      <c r="J46" s="26">
        <v>0</v>
      </c>
      <c r="K46" s="24" t="s">
        <v>58</v>
      </c>
      <c r="L46" s="24" t="s">
        <v>58</v>
      </c>
      <c r="M46" s="24" t="s">
        <v>47</v>
      </c>
      <c r="N46" s="24" t="s">
        <v>47</v>
      </c>
      <c r="O46" s="25" t="s">
        <v>50</v>
      </c>
      <c r="P46" s="25" t="s">
        <v>60</v>
      </c>
    </row>
    <row r="47" spans="1:16" ht="45">
      <c r="A47" s="25" t="s">
        <v>217</v>
      </c>
      <c r="B47" s="25" t="s">
        <v>109</v>
      </c>
      <c r="C47" s="25" t="s">
        <v>85</v>
      </c>
      <c r="D47" s="25" t="s">
        <v>86</v>
      </c>
      <c r="E47" s="25" t="s">
        <v>218</v>
      </c>
      <c r="F47" s="25" t="s">
        <v>219</v>
      </c>
      <c r="G47" s="26">
        <v>769201.25</v>
      </c>
      <c r="H47" s="26">
        <v>769201.25</v>
      </c>
      <c r="I47" s="25" t="s">
        <v>46</v>
      </c>
      <c r="J47" s="26">
        <v>0</v>
      </c>
      <c r="K47" s="24" t="s">
        <v>58</v>
      </c>
      <c r="L47" s="24" t="s">
        <v>58</v>
      </c>
      <c r="M47" s="24" t="s">
        <v>47</v>
      </c>
      <c r="N47" s="24" t="s">
        <v>47</v>
      </c>
      <c r="O47" s="25" t="s">
        <v>50</v>
      </c>
      <c r="P47" s="25" t="s">
        <v>60</v>
      </c>
    </row>
    <row r="48" spans="1:16" ht="45">
      <c r="A48" s="25" t="s">
        <v>220</v>
      </c>
      <c r="B48" s="25" t="s">
        <v>204</v>
      </c>
      <c r="C48" s="25" t="s">
        <v>85</v>
      </c>
      <c r="D48" s="25" t="s">
        <v>86</v>
      </c>
      <c r="E48" s="25" t="s">
        <v>221</v>
      </c>
      <c r="F48" s="25" t="s">
        <v>222</v>
      </c>
      <c r="G48" s="26">
        <v>510000</v>
      </c>
      <c r="H48" s="26">
        <v>510000</v>
      </c>
      <c r="I48" s="25" t="s">
        <v>46</v>
      </c>
      <c r="J48" s="26">
        <v>0</v>
      </c>
      <c r="K48" s="24" t="s">
        <v>58</v>
      </c>
      <c r="L48" s="24" t="s">
        <v>58</v>
      </c>
      <c r="M48" s="24" t="s">
        <v>47</v>
      </c>
      <c r="N48" s="24" t="s">
        <v>48</v>
      </c>
      <c r="O48" s="25" t="s">
        <v>50</v>
      </c>
      <c r="P48" s="25" t="s">
        <v>60</v>
      </c>
    </row>
    <row r="49" spans="1:16" ht="90">
      <c r="A49" s="69" t="s">
        <v>514</v>
      </c>
      <c r="B49" s="25" t="s">
        <v>223</v>
      </c>
      <c r="C49" s="25" t="s">
        <v>85</v>
      </c>
      <c r="D49" s="25" t="s">
        <v>224</v>
      </c>
      <c r="E49" s="25" t="s">
        <v>225</v>
      </c>
      <c r="F49" s="25" t="s">
        <v>226</v>
      </c>
      <c r="G49" s="26">
        <v>7000000</v>
      </c>
      <c r="H49" s="26">
        <v>4500000</v>
      </c>
      <c r="I49" s="25"/>
      <c r="J49" s="26">
        <v>2500000</v>
      </c>
      <c r="K49" s="24" t="s">
        <v>58</v>
      </c>
      <c r="L49" s="24" t="s">
        <v>58</v>
      </c>
      <c r="M49" s="24" t="s">
        <v>59</v>
      </c>
      <c r="N49" s="24" t="s">
        <v>47</v>
      </c>
      <c r="O49" s="25" t="s">
        <v>50</v>
      </c>
      <c r="P49" s="25" t="s">
        <v>82</v>
      </c>
    </row>
    <row r="50" spans="1:16" ht="60">
      <c r="A50" s="25" t="s">
        <v>227</v>
      </c>
      <c r="B50" s="25" t="s">
        <v>130</v>
      </c>
      <c r="C50" s="25" t="s">
        <v>85</v>
      </c>
      <c r="D50" s="25" t="s">
        <v>131</v>
      </c>
      <c r="E50" s="25" t="s">
        <v>132</v>
      </c>
      <c r="F50" s="25" t="s">
        <v>228</v>
      </c>
      <c r="G50" s="26">
        <v>1108264.46</v>
      </c>
      <c r="H50" s="26">
        <v>1108264.46</v>
      </c>
      <c r="I50" s="25" t="s">
        <v>46</v>
      </c>
      <c r="J50" s="26">
        <v>0</v>
      </c>
      <c r="K50" s="24" t="s">
        <v>58</v>
      </c>
      <c r="L50" s="24" t="s">
        <v>58</v>
      </c>
      <c r="M50" s="24" t="s">
        <v>48</v>
      </c>
      <c r="N50" s="24" t="s">
        <v>48</v>
      </c>
      <c r="O50" s="25" t="s">
        <v>48</v>
      </c>
      <c r="P50" s="25" t="s">
        <v>60</v>
      </c>
    </row>
    <row r="51" spans="1:16" ht="60">
      <c r="A51" s="25" t="s">
        <v>229</v>
      </c>
      <c r="B51" s="25" t="s">
        <v>130</v>
      </c>
      <c r="C51" s="25" t="s">
        <v>85</v>
      </c>
      <c r="D51" s="25" t="s">
        <v>131</v>
      </c>
      <c r="E51" s="25" t="s">
        <v>132</v>
      </c>
      <c r="F51" s="25" t="s">
        <v>230</v>
      </c>
      <c r="G51" s="26">
        <v>1223157.2600000002</v>
      </c>
      <c r="H51" s="26">
        <v>1223157.2600000002</v>
      </c>
      <c r="I51" s="25" t="s">
        <v>46</v>
      </c>
      <c r="J51" s="26">
        <v>0</v>
      </c>
      <c r="K51" s="24" t="s">
        <v>58</v>
      </c>
      <c r="L51" s="24" t="s">
        <v>58</v>
      </c>
      <c r="M51" s="24" t="s">
        <v>48</v>
      </c>
      <c r="N51" s="24" t="s">
        <v>48</v>
      </c>
      <c r="O51" s="25" t="s">
        <v>48</v>
      </c>
      <c r="P51" s="25" t="s">
        <v>60</v>
      </c>
    </row>
    <row r="52" spans="1:16" ht="75">
      <c r="A52" s="25" t="s">
        <v>231</v>
      </c>
      <c r="B52" s="25" t="s">
        <v>142</v>
      </c>
      <c r="C52" s="25" t="s">
        <v>85</v>
      </c>
      <c r="D52" s="25" t="s">
        <v>232</v>
      </c>
      <c r="E52" s="25" t="s">
        <v>233</v>
      </c>
      <c r="F52" s="25" t="s">
        <v>234</v>
      </c>
      <c r="G52" s="26">
        <v>7000000</v>
      </c>
      <c r="H52" s="26">
        <v>7000000</v>
      </c>
      <c r="I52" s="25" t="s">
        <v>46</v>
      </c>
      <c r="J52" s="26">
        <v>0</v>
      </c>
      <c r="K52" s="24" t="s">
        <v>58</v>
      </c>
      <c r="L52" s="24" t="s">
        <v>58</v>
      </c>
      <c r="M52" s="24" t="s">
        <v>58</v>
      </c>
      <c r="N52" s="24" t="s">
        <v>58</v>
      </c>
      <c r="O52" s="25" t="s">
        <v>71</v>
      </c>
      <c r="P52" s="25" t="s">
        <v>60</v>
      </c>
    </row>
    <row r="53" spans="1:16" ht="60">
      <c r="A53" s="25" t="s">
        <v>235</v>
      </c>
      <c r="B53" s="25" t="s">
        <v>236</v>
      </c>
      <c r="C53" s="25" t="s">
        <v>237</v>
      </c>
      <c r="D53" s="25" t="s">
        <v>238</v>
      </c>
      <c r="E53" s="25" t="s">
        <v>239</v>
      </c>
      <c r="F53" s="25" t="s">
        <v>240</v>
      </c>
      <c r="G53" s="26">
        <v>2500000</v>
      </c>
      <c r="H53" s="26">
        <v>1600000</v>
      </c>
      <c r="I53" s="25" t="s">
        <v>46</v>
      </c>
      <c r="J53" s="26">
        <v>900000</v>
      </c>
      <c r="K53" s="24" t="s">
        <v>59</v>
      </c>
      <c r="L53" s="24" t="s">
        <v>59</v>
      </c>
      <c r="M53" s="24" t="s">
        <v>59</v>
      </c>
      <c r="N53" s="24" t="s">
        <v>47</v>
      </c>
      <c r="O53" s="25" t="s">
        <v>47</v>
      </c>
      <c r="P53" s="25" t="s">
        <v>49</v>
      </c>
    </row>
    <row r="54" spans="1:16" ht="45">
      <c r="A54" s="25" t="s">
        <v>241</v>
      </c>
      <c r="B54" s="25" t="s">
        <v>242</v>
      </c>
      <c r="C54" s="25" t="s">
        <v>237</v>
      </c>
      <c r="D54" s="25" t="s">
        <v>238</v>
      </c>
      <c r="E54" s="25" t="s">
        <v>243</v>
      </c>
      <c r="F54" s="25" t="s">
        <v>244</v>
      </c>
      <c r="G54" s="26">
        <v>631580</v>
      </c>
      <c r="H54" s="26">
        <v>600000</v>
      </c>
      <c r="I54" s="25" t="s">
        <v>46</v>
      </c>
      <c r="J54" s="26">
        <v>31580</v>
      </c>
      <c r="K54" s="24" t="s">
        <v>47</v>
      </c>
      <c r="L54" s="24" t="s">
        <v>47</v>
      </c>
      <c r="M54" s="24" t="s">
        <v>47</v>
      </c>
      <c r="N54" s="24" t="s">
        <v>47</v>
      </c>
      <c r="O54" s="25" t="s">
        <v>48</v>
      </c>
      <c r="P54" s="25" t="s">
        <v>60</v>
      </c>
    </row>
    <row r="55" spans="1:16" ht="45">
      <c r="A55" s="25" t="s">
        <v>245</v>
      </c>
      <c r="B55" s="25" t="s">
        <v>242</v>
      </c>
      <c r="C55" s="25" t="s">
        <v>237</v>
      </c>
      <c r="D55" s="25" t="s">
        <v>238</v>
      </c>
      <c r="E55" s="25" t="s">
        <v>246</v>
      </c>
      <c r="F55" s="25" t="s">
        <v>247</v>
      </c>
      <c r="G55" s="26">
        <v>842105</v>
      </c>
      <c r="H55" s="26">
        <v>800000</v>
      </c>
      <c r="I55" s="25" t="s">
        <v>46</v>
      </c>
      <c r="J55" s="26">
        <v>42105</v>
      </c>
      <c r="K55" s="24" t="s">
        <v>48</v>
      </c>
      <c r="L55" s="24" t="s">
        <v>48</v>
      </c>
      <c r="M55" s="24" t="s">
        <v>48</v>
      </c>
      <c r="N55" s="24" t="s">
        <v>48</v>
      </c>
      <c r="O55" s="25" t="s">
        <v>48</v>
      </c>
      <c r="P55" s="25" t="s">
        <v>82</v>
      </c>
    </row>
    <row r="56" spans="1:16" ht="45">
      <c r="A56" s="25" t="s">
        <v>248</v>
      </c>
      <c r="B56" s="25" t="s">
        <v>242</v>
      </c>
      <c r="C56" s="25" t="s">
        <v>237</v>
      </c>
      <c r="D56" s="25" t="s">
        <v>238</v>
      </c>
      <c r="E56" s="25" t="s">
        <v>249</v>
      </c>
      <c r="F56" s="25" t="s">
        <v>250</v>
      </c>
      <c r="G56" s="26">
        <v>1126200</v>
      </c>
      <c r="H56" s="26">
        <v>800000</v>
      </c>
      <c r="I56" s="25" t="s">
        <v>46</v>
      </c>
      <c r="J56" s="26">
        <v>326200</v>
      </c>
      <c r="K56" s="24" t="s">
        <v>71</v>
      </c>
      <c r="L56" s="24" t="s">
        <v>71</v>
      </c>
      <c r="M56" s="24" t="s">
        <v>50</v>
      </c>
      <c r="N56" s="24" t="s">
        <v>50</v>
      </c>
      <c r="O56" s="25" t="s">
        <v>50</v>
      </c>
      <c r="P56" s="25" t="s">
        <v>82</v>
      </c>
    </row>
    <row r="57" spans="1:16" ht="45">
      <c r="A57" s="25" t="s">
        <v>251</v>
      </c>
      <c r="B57" s="25" t="s">
        <v>252</v>
      </c>
      <c r="C57" s="25" t="s">
        <v>237</v>
      </c>
      <c r="D57" s="25" t="s">
        <v>238</v>
      </c>
      <c r="E57" s="25" t="s">
        <v>253</v>
      </c>
      <c r="F57" s="25" t="s">
        <v>254</v>
      </c>
      <c r="G57" s="26">
        <v>730541.44</v>
      </c>
      <c r="H57" s="26">
        <v>600000</v>
      </c>
      <c r="I57" s="25" t="s">
        <v>46</v>
      </c>
      <c r="J57" s="26">
        <v>130541.44</v>
      </c>
      <c r="K57" s="24" t="s">
        <v>59</v>
      </c>
      <c r="L57" s="24" t="s">
        <v>59</v>
      </c>
      <c r="M57" s="24" t="s">
        <v>59</v>
      </c>
      <c r="N57" s="24" t="s">
        <v>47</v>
      </c>
      <c r="O57" s="25" t="s">
        <v>47</v>
      </c>
      <c r="P57" s="25" t="s">
        <v>71</v>
      </c>
    </row>
    <row r="58" spans="1:16" ht="45">
      <c r="A58" s="25" t="s">
        <v>255</v>
      </c>
      <c r="B58" s="25" t="s">
        <v>256</v>
      </c>
      <c r="C58" s="25" t="s">
        <v>237</v>
      </c>
      <c r="D58" s="25" t="s">
        <v>238</v>
      </c>
      <c r="E58" s="25" t="s">
        <v>257</v>
      </c>
      <c r="F58" s="25" t="s">
        <v>464</v>
      </c>
      <c r="G58" s="26">
        <v>4000000</v>
      </c>
      <c r="H58" s="26">
        <v>4000000</v>
      </c>
      <c r="I58" s="25" t="s">
        <v>46</v>
      </c>
      <c r="J58" s="26">
        <v>0</v>
      </c>
      <c r="K58" s="24" t="s">
        <v>47</v>
      </c>
      <c r="L58" s="24" t="s">
        <v>47</v>
      </c>
      <c r="M58" s="24" t="s">
        <v>48</v>
      </c>
      <c r="N58" s="24" t="s">
        <v>48</v>
      </c>
      <c r="O58" s="25" t="s">
        <v>71</v>
      </c>
      <c r="P58" s="25" t="s">
        <v>134</v>
      </c>
    </row>
    <row r="59" spans="1:16" ht="60">
      <c r="A59" s="25" t="s">
        <v>258</v>
      </c>
      <c r="B59" s="25" t="s">
        <v>259</v>
      </c>
      <c r="C59" s="25" t="s">
        <v>237</v>
      </c>
      <c r="D59" s="25" t="s">
        <v>238</v>
      </c>
      <c r="E59" s="25" t="s">
        <v>260</v>
      </c>
      <c r="F59" s="25" t="s">
        <v>261</v>
      </c>
      <c r="G59" s="26">
        <v>515479.94</v>
      </c>
      <c r="H59" s="26">
        <v>450000</v>
      </c>
      <c r="I59" s="25" t="s">
        <v>46</v>
      </c>
      <c r="J59" s="26">
        <v>65479.94</v>
      </c>
      <c r="K59" s="24" t="s">
        <v>47</v>
      </c>
      <c r="L59" s="24" t="s">
        <v>47</v>
      </c>
      <c r="M59" s="24" t="s">
        <v>47</v>
      </c>
      <c r="N59" s="24" t="s">
        <v>48</v>
      </c>
      <c r="O59" s="25" t="s">
        <v>71</v>
      </c>
      <c r="P59" s="25" t="s">
        <v>71</v>
      </c>
    </row>
    <row r="60" spans="1:16" ht="45">
      <c r="A60" s="25" t="s">
        <v>262</v>
      </c>
      <c r="B60" s="25" t="s">
        <v>259</v>
      </c>
      <c r="C60" s="25" t="s">
        <v>237</v>
      </c>
      <c r="D60" s="25" t="s">
        <v>238</v>
      </c>
      <c r="E60" s="25" t="s">
        <v>260</v>
      </c>
      <c r="F60" s="25" t="s">
        <v>263</v>
      </c>
      <c r="G60" s="26">
        <v>157500</v>
      </c>
      <c r="H60" s="26">
        <v>150000</v>
      </c>
      <c r="I60" s="25" t="s">
        <v>46</v>
      </c>
      <c r="J60" s="26">
        <v>7500</v>
      </c>
      <c r="K60" s="24" t="s">
        <v>59</v>
      </c>
      <c r="L60" s="24" t="s">
        <v>47</v>
      </c>
      <c r="M60" s="24" t="s">
        <v>59</v>
      </c>
      <c r="N60" s="24" t="s">
        <v>48</v>
      </c>
      <c r="O60" s="25" t="s">
        <v>48</v>
      </c>
      <c r="P60" s="25" t="s">
        <v>71</v>
      </c>
    </row>
    <row r="61" spans="1:16" ht="60">
      <c r="A61" s="25" t="s">
        <v>264</v>
      </c>
      <c r="B61" s="25" t="s">
        <v>259</v>
      </c>
      <c r="C61" s="25" t="s">
        <v>237</v>
      </c>
      <c r="D61" s="25" t="s">
        <v>238</v>
      </c>
      <c r="E61" s="25" t="s">
        <v>265</v>
      </c>
      <c r="F61" s="25" t="s">
        <v>266</v>
      </c>
      <c r="G61" s="26">
        <v>580500</v>
      </c>
      <c r="H61" s="26">
        <v>545000</v>
      </c>
      <c r="I61" s="25" t="s">
        <v>46</v>
      </c>
      <c r="J61" s="26">
        <v>35500</v>
      </c>
      <c r="K61" s="24" t="s">
        <v>59</v>
      </c>
      <c r="L61" s="24" t="s">
        <v>47</v>
      </c>
      <c r="M61" s="24" t="s">
        <v>48</v>
      </c>
      <c r="N61" s="24" t="s">
        <v>48</v>
      </c>
      <c r="O61" s="25" t="s">
        <v>71</v>
      </c>
      <c r="P61" s="25" t="s">
        <v>60</v>
      </c>
    </row>
    <row r="62" spans="1:16" ht="45">
      <c r="A62" s="25" t="s">
        <v>267</v>
      </c>
      <c r="B62" s="25" t="s">
        <v>259</v>
      </c>
      <c r="C62" s="25" t="s">
        <v>237</v>
      </c>
      <c r="D62" s="25" t="s">
        <v>238</v>
      </c>
      <c r="E62" s="25" t="s">
        <v>268</v>
      </c>
      <c r="F62" s="25" t="s">
        <v>269</v>
      </c>
      <c r="G62" s="26">
        <v>487210</v>
      </c>
      <c r="H62" s="26">
        <v>460000</v>
      </c>
      <c r="I62" s="25" t="s">
        <v>46</v>
      </c>
      <c r="J62" s="26">
        <v>27210</v>
      </c>
      <c r="K62" s="24" t="s">
        <v>59</v>
      </c>
      <c r="L62" s="24" t="s">
        <v>47</v>
      </c>
      <c r="M62" s="24" t="s">
        <v>48</v>
      </c>
      <c r="N62" s="24" t="s">
        <v>50</v>
      </c>
      <c r="O62" s="25" t="s">
        <v>72</v>
      </c>
      <c r="P62" s="25" t="s">
        <v>60</v>
      </c>
    </row>
    <row r="63" spans="1:16" ht="45">
      <c r="A63" s="25" t="s">
        <v>270</v>
      </c>
      <c r="B63" s="25" t="s">
        <v>259</v>
      </c>
      <c r="C63" s="25" t="s">
        <v>237</v>
      </c>
      <c r="D63" s="25" t="s">
        <v>238</v>
      </c>
      <c r="E63" s="25" t="s">
        <v>271</v>
      </c>
      <c r="F63" s="25" t="s">
        <v>272</v>
      </c>
      <c r="G63" s="26">
        <v>367500</v>
      </c>
      <c r="H63" s="26">
        <v>350000</v>
      </c>
      <c r="I63" s="25" t="s">
        <v>46</v>
      </c>
      <c r="J63" s="26">
        <v>17500</v>
      </c>
      <c r="K63" s="24" t="s">
        <v>47</v>
      </c>
      <c r="L63" s="24" t="s">
        <v>47</v>
      </c>
      <c r="M63" s="24" t="s">
        <v>48</v>
      </c>
      <c r="N63" s="24" t="s">
        <v>48</v>
      </c>
      <c r="O63" s="25" t="s">
        <v>48</v>
      </c>
      <c r="P63" s="25" t="s">
        <v>60</v>
      </c>
    </row>
    <row r="64" spans="1:16" ht="45">
      <c r="A64" s="25" t="s">
        <v>273</v>
      </c>
      <c r="B64" s="25" t="s">
        <v>252</v>
      </c>
      <c r="C64" s="25" t="s">
        <v>237</v>
      </c>
      <c r="D64" s="25" t="s">
        <v>238</v>
      </c>
      <c r="E64" s="25" t="s">
        <v>274</v>
      </c>
      <c r="F64" s="25" t="s">
        <v>275</v>
      </c>
      <c r="G64" s="26">
        <v>845000</v>
      </c>
      <c r="H64" s="26">
        <v>800000</v>
      </c>
      <c r="I64" s="25" t="s">
        <v>46</v>
      </c>
      <c r="J64" s="26">
        <v>45000</v>
      </c>
      <c r="K64" s="24" t="s">
        <v>48</v>
      </c>
      <c r="L64" s="24" t="s">
        <v>48</v>
      </c>
      <c r="M64" s="24" t="s">
        <v>48</v>
      </c>
      <c r="N64" s="24" t="s">
        <v>71</v>
      </c>
      <c r="O64" s="25" t="s">
        <v>71</v>
      </c>
      <c r="P64" s="25" t="s">
        <v>60</v>
      </c>
    </row>
    <row r="65" spans="1:16" ht="30">
      <c r="A65" s="25" t="s">
        <v>276</v>
      </c>
      <c r="B65" s="25" t="s">
        <v>259</v>
      </c>
      <c r="C65" s="25" t="s">
        <v>237</v>
      </c>
      <c r="D65" s="25" t="s">
        <v>238</v>
      </c>
      <c r="E65" s="25" t="s">
        <v>277</v>
      </c>
      <c r="F65" s="25" t="s">
        <v>278</v>
      </c>
      <c r="G65" s="26">
        <v>252500</v>
      </c>
      <c r="H65" s="26">
        <v>245000</v>
      </c>
      <c r="I65" s="25" t="s">
        <v>46</v>
      </c>
      <c r="J65" s="26">
        <v>7500</v>
      </c>
      <c r="K65" s="24" t="s">
        <v>59</v>
      </c>
      <c r="L65" s="24" t="s">
        <v>47</v>
      </c>
      <c r="M65" s="24" t="s">
        <v>50</v>
      </c>
      <c r="N65" s="24" t="s">
        <v>50</v>
      </c>
      <c r="O65" s="25" t="s">
        <v>49</v>
      </c>
      <c r="P65" s="25" t="s">
        <v>82</v>
      </c>
    </row>
    <row r="66" spans="1:16" ht="60">
      <c r="A66" s="25" t="s">
        <v>279</v>
      </c>
      <c r="B66" s="25" t="s">
        <v>256</v>
      </c>
      <c r="C66" s="25" t="s">
        <v>237</v>
      </c>
      <c r="D66" s="25" t="s">
        <v>238</v>
      </c>
      <c r="E66" s="25" t="s">
        <v>280</v>
      </c>
      <c r="F66" s="25" t="s">
        <v>281</v>
      </c>
      <c r="G66" s="26">
        <v>527000</v>
      </c>
      <c r="H66" s="26">
        <v>500000</v>
      </c>
      <c r="I66" s="25" t="s">
        <v>46</v>
      </c>
      <c r="J66" s="28">
        <v>27000</v>
      </c>
      <c r="K66" s="24" t="s">
        <v>47</v>
      </c>
      <c r="L66" s="24" t="s">
        <v>47</v>
      </c>
      <c r="M66" s="24" t="s">
        <v>48</v>
      </c>
      <c r="N66" s="24" t="s">
        <v>48</v>
      </c>
      <c r="O66" s="25" t="s">
        <v>48</v>
      </c>
      <c r="P66" s="25" t="s">
        <v>60</v>
      </c>
    </row>
    <row r="67" spans="1:16" ht="30">
      <c r="A67" s="25" t="s">
        <v>282</v>
      </c>
      <c r="B67" s="25" t="s">
        <v>256</v>
      </c>
      <c r="C67" s="25" t="s">
        <v>237</v>
      </c>
      <c r="D67" s="25" t="s">
        <v>238</v>
      </c>
      <c r="E67" s="25" t="s">
        <v>283</v>
      </c>
      <c r="F67" s="25" t="s">
        <v>284</v>
      </c>
      <c r="G67" s="26">
        <v>1280000</v>
      </c>
      <c r="H67" s="26">
        <v>1200000</v>
      </c>
      <c r="I67" s="25" t="s">
        <v>46</v>
      </c>
      <c r="J67" s="26">
        <v>80000</v>
      </c>
      <c r="K67" s="24" t="s">
        <v>59</v>
      </c>
      <c r="L67" s="24" t="s">
        <v>59</v>
      </c>
      <c r="M67" s="24" t="s">
        <v>47</v>
      </c>
      <c r="N67" s="24" t="s">
        <v>47</v>
      </c>
      <c r="O67" s="25" t="s">
        <v>48</v>
      </c>
      <c r="P67" s="25" t="s">
        <v>60</v>
      </c>
    </row>
    <row r="68" spans="1:16" ht="30">
      <c r="A68" s="25" t="s">
        <v>285</v>
      </c>
      <c r="B68" s="25" t="s">
        <v>256</v>
      </c>
      <c r="C68" s="25" t="s">
        <v>237</v>
      </c>
      <c r="D68" s="25" t="s">
        <v>238</v>
      </c>
      <c r="E68" s="25" t="s">
        <v>286</v>
      </c>
      <c r="F68" s="25" t="s">
        <v>287</v>
      </c>
      <c r="G68" s="26">
        <v>1700000</v>
      </c>
      <c r="H68" s="26">
        <v>1600000</v>
      </c>
      <c r="I68" s="25" t="s">
        <v>46</v>
      </c>
      <c r="J68" s="26">
        <v>100000</v>
      </c>
      <c r="K68" s="24" t="s">
        <v>48</v>
      </c>
      <c r="L68" s="24" t="s">
        <v>48</v>
      </c>
      <c r="M68" s="24" t="s">
        <v>71</v>
      </c>
      <c r="N68" s="24" t="s">
        <v>71</v>
      </c>
      <c r="O68" s="25" t="s">
        <v>50</v>
      </c>
      <c r="P68" s="25" t="s">
        <v>60</v>
      </c>
    </row>
    <row r="69" spans="1:16" ht="30">
      <c r="A69" s="25" t="s">
        <v>288</v>
      </c>
      <c r="B69" s="25" t="s">
        <v>256</v>
      </c>
      <c r="C69" s="25" t="s">
        <v>237</v>
      </c>
      <c r="D69" s="25" t="s">
        <v>238</v>
      </c>
      <c r="E69" s="25" t="s">
        <v>289</v>
      </c>
      <c r="F69" s="25" t="s">
        <v>290</v>
      </c>
      <c r="G69" s="26">
        <v>1700000</v>
      </c>
      <c r="H69" s="26">
        <v>1600000</v>
      </c>
      <c r="I69" s="25" t="s">
        <v>46</v>
      </c>
      <c r="J69" s="26">
        <v>100000</v>
      </c>
      <c r="K69" s="24" t="s">
        <v>50</v>
      </c>
      <c r="L69" s="24" t="s">
        <v>50</v>
      </c>
      <c r="M69" s="24" t="s">
        <v>49</v>
      </c>
      <c r="N69" s="24" t="s">
        <v>49</v>
      </c>
      <c r="O69" s="25" t="s">
        <v>145</v>
      </c>
      <c r="P69" s="25" t="s">
        <v>145</v>
      </c>
    </row>
    <row r="70" spans="1:16" ht="45">
      <c r="A70" s="25" t="s">
        <v>291</v>
      </c>
      <c r="B70" s="25" t="s">
        <v>252</v>
      </c>
      <c r="C70" s="25" t="s">
        <v>237</v>
      </c>
      <c r="D70" s="25" t="s">
        <v>238</v>
      </c>
      <c r="E70" s="25" t="s">
        <v>292</v>
      </c>
      <c r="F70" s="25" t="s">
        <v>293</v>
      </c>
      <c r="G70" s="26">
        <v>845000</v>
      </c>
      <c r="H70" s="26">
        <v>800000</v>
      </c>
      <c r="I70" s="25" t="s">
        <v>46</v>
      </c>
      <c r="J70" s="26">
        <v>45000</v>
      </c>
      <c r="K70" s="24" t="s">
        <v>50</v>
      </c>
      <c r="L70" s="24" t="s">
        <v>50</v>
      </c>
      <c r="M70" s="24" t="s">
        <v>50</v>
      </c>
      <c r="N70" s="24" t="s">
        <v>49</v>
      </c>
      <c r="O70" s="25" t="s">
        <v>49</v>
      </c>
      <c r="P70" s="25" t="s">
        <v>82</v>
      </c>
    </row>
    <row r="71" spans="1:16" ht="45">
      <c r="A71" s="25" t="s">
        <v>294</v>
      </c>
      <c r="B71" s="25" t="s">
        <v>242</v>
      </c>
      <c r="C71" s="25" t="s">
        <v>237</v>
      </c>
      <c r="D71" s="25" t="s">
        <v>238</v>
      </c>
      <c r="E71" s="25" t="s">
        <v>295</v>
      </c>
      <c r="F71" s="25" t="s">
        <v>296</v>
      </c>
      <c r="G71" s="26">
        <v>2000000</v>
      </c>
      <c r="H71" s="26">
        <v>2000000</v>
      </c>
      <c r="I71" s="25" t="s">
        <v>46</v>
      </c>
      <c r="J71" s="26">
        <v>0</v>
      </c>
      <c r="K71" s="24" t="s">
        <v>48</v>
      </c>
      <c r="L71" s="24" t="s">
        <v>48</v>
      </c>
      <c r="M71" s="24" t="s">
        <v>48</v>
      </c>
      <c r="N71" s="24" t="s">
        <v>71</v>
      </c>
      <c r="O71" s="25" t="s">
        <v>50</v>
      </c>
      <c r="P71" s="25" t="s">
        <v>82</v>
      </c>
    </row>
    <row r="72" spans="1:16" ht="30">
      <c r="A72" s="25" t="s">
        <v>297</v>
      </c>
      <c r="B72" s="25" t="s">
        <v>252</v>
      </c>
      <c r="C72" s="25" t="s">
        <v>237</v>
      </c>
      <c r="D72" s="25" t="s">
        <v>238</v>
      </c>
      <c r="E72" s="25" t="s">
        <v>298</v>
      </c>
      <c r="F72" s="25" t="s">
        <v>299</v>
      </c>
      <c r="G72" s="26">
        <v>1000000</v>
      </c>
      <c r="H72" s="26">
        <v>1000000</v>
      </c>
      <c r="I72" s="25" t="s">
        <v>46</v>
      </c>
      <c r="J72" s="26">
        <v>0</v>
      </c>
      <c r="K72" s="24" t="s">
        <v>48</v>
      </c>
      <c r="L72" s="24" t="s">
        <v>48</v>
      </c>
      <c r="M72" s="24" t="s">
        <v>48</v>
      </c>
      <c r="N72" s="24" t="s">
        <v>71</v>
      </c>
      <c r="O72" s="25" t="s">
        <v>71</v>
      </c>
      <c r="P72" s="25" t="s">
        <v>60</v>
      </c>
    </row>
    <row r="73" spans="1:16" ht="30">
      <c r="A73" s="25" t="s">
        <v>300</v>
      </c>
      <c r="B73" s="25" t="s">
        <v>256</v>
      </c>
      <c r="C73" s="25" t="s">
        <v>237</v>
      </c>
      <c r="D73" s="25" t="s">
        <v>238</v>
      </c>
      <c r="E73" s="25" t="s">
        <v>301</v>
      </c>
      <c r="F73" s="25" t="s">
        <v>302</v>
      </c>
      <c r="G73" s="26">
        <v>650000</v>
      </c>
      <c r="H73" s="26">
        <v>650000</v>
      </c>
      <c r="I73" s="25" t="s">
        <v>46</v>
      </c>
      <c r="J73" s="26">
        <v>0</v>
      </c>
      <c r="K73" s="24" t="s">
        <v>59</v>
      </c>
      <c r="L73" s="24" t="s">
        <v>59</v>
      </c>
      <c r="M73" s="24" t="s">
        <v>47</v>
      </c>
      <c r="N73" s="24" t="s">
        <v>47</v>
      </c>
      <c r="O73" s="25" t="s">
        <v>71</v>
      </c>
      <c r="P73" s="25" t="s">
        <v>60</v>
      </c>
    </row>
    <row r="74" spans="1:16" ht="45">
      <c r="A74" s="25" t="s">
        <v>303</v>
      </c>
      <c r="B74" s="25" t="s">
        <v>252</v>
      </c>
      <c r="C74" s="25" t="s">
        <v>237</v>
      </c>
      <c r="D74" s="25" t="s">
        <v>238</v>
      </c>
      <c r="E74" s="25" t="s">
        <v>304</v>
      </c>
      <c r="F74" s="25" t="s">
        <v>305</v>
      </c>
      <c r="G74" s="26">
        <v>3200000</v>
      </c>
      <c r="H74" s="26">
        <v>1000000</v>
      </c>
      <c r="I74" s="25" t="s">
        <v>46</v>
      </c>
      <c r="J74" s="26">
        <v>2200000</v>
      </c>
      <c r="K74" s="24" t="s">
        <v>59</v>
      </c>
      <c r="L74" s="24" t="s">
        <v>59</v>
      </c>
      <c r="M74" s="24" t="s">
        <v>47</v>
      </c>
      <c r="N74" s="24" t="s">
        <v>48</v>
      </c>
      <c r="O74" s="25" t="s">
        <v>71</v>
      </c>
      <c r="P74" s="25" t="s">
        <v>49</v>
      </c>
    </row>
    <row r="75" spans="1:16" ht="45">
      <c r="A75" s="25" t="s">
        <v>306</v>
      </c>
      <c r="B75" s="25" t="s">
        <v>307</v>
      </c>
      <c r="C75" s="25" t="s">
        <v>237</v>
      </c>
      <c r="D75" s="25" t="s">
        <v>238</v>
      </c>
      <c r="E75" s="25" t="s">
        <v>308</v>
      </c>
      <c r="F75" s="25" t="s">
        <v>309</v>
      </c>
      <c r="G75" s="26">
        <v>1605000</v>
      </c>
      <c r="H75" s="26">
        <v>1492650</v>
      </c>
      <c r="I75" s="25" t="s">
        <v>46</v>
      </c>
      <c r="J75" s="26">
        <v>112350</v>
      </c>
      <c r="K75" s="24" t="s">
        <v>47</v>
      </c>
      <c r="L75" s="24" t="s">
        <v>47</v>
      </c>
      <c r="M75" s="24" t="s">
        <v>47</v>
      </c>
      <c r="N75" s="24" t="s">
        <v>47</v>
      </c>
      <c r="O75" s="25" t="s">
        <v>48</v>
      </c>
      <c r="P75" s="25" t="s">
        <v>60</v>
      </c>
    </row>
    <row r="76" spans="1:16" ht="60">
      <c r="A76" s="25" t="s">
        <v>310</v>
      </c>
      <c r="B76" s="25" t="s">
        <v>311</v>
      </c>
      <c r="C76" s="25" t="s">
        <v>237</v>
      </c>
      <c r="D76" s="25" t="s">
        <v>238</v>
      </c>
      <c r="E76" s="25" t="s">
        <v>312</v>
      </c>
      <c r="F76" s="25" t="s">
        <v>313</v>
      </c>
      <c r="G76" s="26">
        <v>632000</v>
      </c>
      <c r="H76" s="26">
        <v>600000</v>
      </c>
      <c r="I76" s="25" t="s">
        <v>46</v>
      </c>
      <c r="J76" s="26">
        <v>32000</v>
      </c>
      <c r="K76" s="24" t="s">
        <v>47</v>
      </c>
      <c r="L76" s="24" t="s">
        <v>47</v>
      </c>
      <c r="M76" s="24" t="s">
        <v>47</v>
      </c>
      <c r="N76" s="24" t="s">
        <v>48</v>
      </c>
      <c r="O76" s="25" t="s">
        <v>71</v>
      </c>
      <c r="P76" s="25" t="s">
        <v>49</v>
      </c>
    </row>
    <row r="77" spans="1:16" ht="45">
      <c r="A77" s="25" t="s">
        <v>314</v>
      </c>
      <c r="B77" s="25" t="s">
        <v>315</v>
      </c>
      <c r="C77" s="25" t="s">
        <v>316</v>
      </c>
      <c r="D77" s="25" t="s">
        <v>317</v>
      </c>
      <c r="E77" s="25" t="s">
        <v>318</v>
      </c>
      <c r="F77" s="25" t="s">
        <v>319</v>
      </c>
      <c r="G77" s="26">
        <v>264373045.38</v>
      </c>
      <c r="H77" s="26">
        <v>35526568.270000003</v>
      </c>
      <c r="I77" s="25" t="s">
        <v>46</v>
      </c>
      <c r="J77" s="26">
        <v>228846477.11000001</v>
      </c>
      <c r="K77" s="24" t="s">
        <v>58</v>
      </c>
      <c r="L77" s="24" t="s">
        <v>58</v>
      </c>
      <c r="M77" s="24" t="s">
        <v>58</v>
      </c>
      <c r="N77" s="24" t="s">
        <v>58</v>
      </c>
      <c r="O77" s="25" t="s">
        <v>48</v>
      </c>
      <c r="P77" s="25" t="s">
        <v>320</v>
      </c>
    </row>
    <row r="78" spans="1:16" ht="60">
      <c r="A78" s="25" t="s">
        <v>321</v>
      </c>
      <c r="B78" s="25" t="s">
        <v>322</v>
      </c>
      <c r="C78" s="25" t="s">
        <v>323</v>
      </c>
      <c r="D78" s="25" t="s">
        <v>324</v>
      </c>
      <c r="E78" s="25" t="s">
        <v>325</v>
      </c>
      <c r="F78" s="25" t="s">
        <v>326</v>
      </c>
      <c r="G78" s="26">
        <v>850000</v>
      </c>
      <c r="H78" s="26">
        <v>445000</v>
      </c>
      <c r="I78" s="25" t="s">
        <v>46</v>
      </c>
      <c r="J78" s="26">
        <v>405000</v>
      </c>
      <c r="K78" s="24" t="s">
        <v>59</v>
      </c>
      <c r="L78" s="24" t="s">
        <v>59</v>
      </c>
      <c r="M78" s="24" t="s">
        <v>48</v>
      </c>
      <c r="N78" s="24" t="s">
        <v>48</v>
      </c>
      <c r="O78" s="25" t="s">
        <v>71</v>
      </c>
      <c r="P78" s="25" t="s">
        <v>49</v>
      </c>
    </row>
    <row r="79" spans="1:16" ht="45">
      <c r="A79" s="25" t="s">
        <v>327</v>
      </c>
      <c r="B79" s="25" t="s">
        <v>328</v>
      </c>
      <c r="C79" s="25" t="s">
        <v>323</v>
      </c>
      <c r="D79" s="25" t="s">
        <v>324</v>
      </c>
      <c r="E79" s="25" t="s">
        <v>329</v>
      </c>
      <c r="F79" s="25" t="s">
        <v>330</v>
      </c>
      <c r="G79" s="26">
        <v>330000</v>
      </c>
      <c r="H79" s="26">
        <v>297000</v>
      </c>
      <c r="I79" s="25" t="s">
        <v>46</v>
      </c>
      <c r="J79" s="26">
        <v>33000</v>
      </c>
      <c r="K79" s="24" t="s">
        <v>59</v>
      </c>
      <c r="L79" s="24" t="s">
        <v>59</v>
      </c>
      <c r="M79" s="24" t="s">
        <v>59</v>
      </c>
      <c r="N79" s="24" t="s">
        <v>59</v>
      </c>
      <c r="O79" s="25" t="s">
        <v>71</v>
      </c>
      <c r="P79" s="25" t="s">
        <v>60</v>
      </c>
    </row>
    <row r="80" spans="1:16" ht="30">
      <c r="A80" s="25" t="s">
        <v>331</v>
      </c>
      <c r="B80" s="25" t="s">
        <v>130</v>
      </c>
      <c r="C80" s="25" t="s">
        <v>332</v>
      </c>
      <c r="D80" s="25" t="s">
        <v>333</v>
      </c>
      <c r="E80" s="25"/>
      <c r="F80" s="25" t="s">
        <v>334</v>
      </c>
      <c r="G80" s="26">
        <v>3683191.67</v>
      </c>
      <c r="H80" s="26">
        <v>3683191.67</v>
      </c>
      <c r="I80" s="25" t="s">
        <v>46</v>
      </c>
      <c r="J80" s="26">
        <v>0</v>
      </c>
      <c r="K80" s="24" t="s">
        <v>58</v>
      </c>
      <c r="L80" s="24" t="s">
        <v>58</v>
      </c>
      <c r="M80" s="24" t="s">
        <v>58</v>
      </c>
      <c r="N80" s="24" t="s">
        <v>58</v>
      </c>
      <c r="O80" s="25" t="s">
        <v>335</v>
      </c>
      <c r="P80" s="25" t="s">
        <v>336</v>
      </c>
    </row>
    <row r="81" spans="1:16" s="29" customFormat="1" ht="45">
      <c r="A81" s="84" t="s">
        <v>499</v>
      </c>
      <c r="B81" s="25" t="s">
        <v>337</v>
      </c>
      <c r="C81" s="25" t="s">
        <v>316</v>
      </c>
      <c r="D81" s="25" t="s">
        <v>317</v>
      </c>
      <c r="E81" s="25" t="s">
        <v>338</v>
      </c>
      <c r="F81" s="25" t="s">
        <v>339</v>
      </c>
      <c r="G81" s="26">
        <v>545583.14</v>
      </c>
      <c r="H81" s="26">
        <v>545583.14</v>
      </c>
      <c r="I81" s="25"/>
      <c r="J81" s="26">
        <v>0</v>
      </c>
      <c r="K81" s="24" t="s">
        <v>47</v>
      </c>
      <c r="L81" s="24" t="s">
        <v>47</v>
      </c>
      <c r="M81" s="24" t="s">
        <v>47</v>
      </c>
      <c r="N81" s="24" t="s">
        <v>47</v>
      </c>
      <c r="O81" s="25" t="s">
        <v>335</v>
      </c>
      <c r="P81" s="25" t="s">
        <v>60</v>
      </c>
    </row>
    <row r="82" spans="1:16" s="29" customFormat="1" ht="60">
      <c r="A82" s="84" t="s">
        <v>500</v>
      </c>
      <c r="B82" s="25" t="s">
        <v>340</v>
      </c>
      <c r="C82" s="25" t="s">
        <v>237</v>
      </c>
      <c r="D82" s="25" t="s">
        <v>238</v>
      </c>
      <c r="E82" s="25" t="s">
        <v>341</v>
      </c>
      <c r="F82" s="25" t="s">
        <v>342</v>
      </c>
      <c r="G82" s="26">
        <v>265779.84999999998</v>
      </c>
      <c r="H82" s="26">
        <v>239201.86</v>
      </c>
      <c r="I82" s="25"/>
      <c r="J82" s="26">
        <v>26577.99</v>
      </c>
      <c r="K82" s="24" t="s">
        <v>47</v>
      </c>
      <c r="L82" s="24" t="s">
        <v>48</v>
      </c>
      <c r="M82" s="25" t="s">
        <v>71</v>
      </c>
      <c r="N82" s="25" t="s">
        <v>71</v>
      </c>
      <c r="O82" s="25" t="s">
        <v>50</v>
      </c>
      <c r="P82" s="25" t="s">
        <v>60</v>
      </c>
    </row>
    <row r="83" spans="1:16" s="29" customFormat="1" ht="75">
      <c r="A83" s="84" t="s">
        <v>501</v>
      </c>
      <c r="B83" s="25" t="s">
        <v>343</v>
      </c>
      <c r="C83" s="25" t="s">
        <v>237</v>
      </c>
      <c r="D83" s="25" t="s">
        <v>238</v>
      </c>
      <c r="E83" s="25" t="s">
        <v>344</v>
      </c>
      <c r="F83" s="25" t="s">
        <v>345</v>
      </c>
      <c r="G83" s="26">
        <v>350000</v>
      </c>
      <c r="H83" s="26">
        <v>250000</v>
      </c>
      <c r="I83" s="25"/>
      <c r="J83" s="26">
        <v>100000</v>
      </c>
      <c r="K83" s="25" t="s">
        <v>71</v>
      </c>
      <c r="L83" s="25" t="s">
        <v>71</v>
      </c>
      <c r="M83" s="25" t="s">
        <v>71</v>
      </c>
      <c r="N83" s="25" t="s">
        <v>71</v>
      </c>
      <c r="O83" s="25" t="s">
        <v>50</v>
      </c>
      <c r="P83" s="25" t="s">
        <v>49</v>
      </c>
    </row>
    <row r="84" spans="1:16" s="29" customFormat="1" ht="90">
      <c r="A84" s="84" t="s">
        <v>502</v>
      </c>
      <c r="B84" s="25" t="s">
        <v>346</v>
      </c>
      <c r="C84" s="25" t="s">
        <v>237</v>
      </c>
      <c r="D84" s="25" t="s">
        <v>238</v>
      </c>
      <c r="E84" s="25" t="s">
        <v>347</v>
      </c>
      <c r="F84" s="25" t="s">
        <v>348</v>
      </c>
      <c r="G84" s="26">
        <v>249892.47</v>
      </c>
      <c r="H84" s="26">
        <v>224903.22</v>
      </c>
      <c r="I84" s="25"/>
      <c r="J84" s="26">
        <v>24989.25</v>
      </c>
      <c r="K84" s="24" t="s">
        <v>58</v>
      </c>
      <c r="L84" s="24" t="s">
        <v>58</v>
      </c>
      <c r="M84" s="25" t="s">
        <v>71</v>
      </c>
      <c r="N84" s="25" t="s">
        <v>71</v>
      </c>
      <c r="O84" s="25" t="s">
        <v>50</v>
      </c>
      <c r="P84" s="25" t="s">
        <v>60</v>
      </c>
    </row>
    <row r="85" spans="1:16" s="29" customFormat="1" ht="60">
      <c r="A85" s="84" t="s">
        <v>503</v>
      </c>
      <c r="B85" s="25" t="s">
        <v>349</v>
      </c>
      <c r="C85" s="25" t="s">
        <v>237</v>
      </c>
      <c r="D85" s="25" t="s">
        <v>238</v>
      </c>
      <c r="E85" s="25" t="s">
        <v>350</v>
      </c>
      <c r="F85" s="25" t="s">
        <v>351</v>
      </c>
      <c r="G85" s="26">
        <v>430000</v>
      </c>
      <c r="H85" s="26">
        <v>250000</v>
      </c>
      <c r="I85" s="25"/>
      <c r="J85" s="26">
        <v>180000</v>
      </c>
      <c r="K85" s="24" t="s">
        <v>59</v>
      </c>
      <c r="L85" s="24" t="s">
        <v>59</v>
      </c>
      <c r="M85" s="24" t="s">
        <v>59</v>
      </c>
      <c r="N85" s="24" t="s">
        <v>47</v>
      </c>
      <c r="O85" s="25" t="s">
        <v>335</v>
      </c>
      <c r="P85" s="25" t="s">
        <v>50</v>
      </c>
    </row>
    <row r="86" spans="1:16" s="29" customFormat="1" ht="60">
      <c r="A86" s="84" t="s">
        <v>504</v>
      </c>
      <c r="B86" s="25" t="s">
        <v>352</v>
      </c>
      <c r="C86" s="25" t="s">
        <v>237</v>
      </c>
      <c r="D86" s="25" t="s">
        <v>238</v>
      </c>
      <c r="E86" s="25" t="s">
        <v>353</v>
      </c>
      <c r="F86" s="25" t="s">
        <v>354</v>
      </c>
      <c r="G86" s="26">
        <v>362549.68</v>
      </c>
      <c r="H86" s="26">
        <v>315000</v>
      </c>
      <c r="I86" s="25"/>
      <c r="J86" s="26">
        <v>47549.68</v>
      </c>
      <c r="K86" s="24" t="s">
        <v>59</v>
      </c>
      <c r="L86" s="24" t="s">
        <v>47</v>
      </c>
      <c r="M86" s="24" t="s">
        <v>47</v>
      </c>
      <c r="N86" s="24" t="s">
        <v>47</v>
      </c>
      <c r="O86" s="24" t="s">
        <v>48</v>
      </c>
      <c r="P86" s="25" t="s">
        <v>49</v>
      </c>
    </row>
    <row r="87" spans="1:16" s="29" customFormat="1" ht="45">
      <c r="A87" s="84" t="s">
        <v>505</v>
      </c>
      <c r="B87" s="25" t="s">
        <v>355</v>
      </c>
      <c r="C87" s="25" t="s">
        <v>237</v>
      </c>
      <c r="D87" s="25" t="s">
        <v>238</v>
      </c>
      <c r="E87" s="25" t="s">
        <v>356</v>
      </c>
      <c r="F87" s="25" t="s">
        <v>357</v>
      </c>
      <c r="G87" s="26">
        <v>205000</v>
      </c>
      <c r="H87" s="26">
        <v>184500</v>
      </c>
      <c r="I87" s="25"/>
      <c r="J87" s="26">
        <v>20500</v>
      </c>
      <c r="K87" s="24" t="s">
        <v>59</v>
      </c>
      <c r="L87" s="24" t="s">
        <v>59</v>
      </c>
      <c r="M87" s="24" t="s">
        <v>59</v>
      </c>
      <c r="N87" s="24" t="s">
        <v>59</v>
      </c>
      <c r="O87" s="25" t="s">
        <v>50</v>
      </c>
      <c r="P87" s="25" t="s">
        <v>60</v>
      </c>
    </row>
    <row r="88" spans="1:16" ht="90">
      <c r="A88" s="69" t="s">
        <v>506</v>
      </c>
      <c r="B88" s="30" t="s">
        <v>256</v>
      </c>
      <c r="C88" s="25" t="s">
        <v>237</v>
      </c>
      <c r="D88" s="25" t="s">
        <v>238</v>
      </c>
      <c r="E88" s="25" t="s">
        <v>358</v>
      </c>
      <c r="F88" s="25" t="s">
        <v>359</v>
      </c>
      <c r="G88" s="26">
        <f>544447.66+J88</f>
        <v>569894.47000000009</v>
      </c>
      <c r="H88" s="26">
        <v>544447.66</v>
      </c>
      <c r="I88" s="25"/>
      <c r="J88" s="26">
        <v>25446.81</v>
      </c>
      <c r="K88" s="24" t="s">
        <v>58</v>
      </c>
      <c r="L88" s="24" t="s">
        <v>58</v>
      </c>
      <c r="M88" s="24" t="s">
        <v>71</v>
      </c>
      <c r="N88" s="24" t="s">
        <v>71</v>
      </c>
      <c r="O88" s="24" t="s">
        <v>71</v>
      </c>
      <c r="P88" s="25" t="s">
        <v>60</v>
      </c>
    </row>
    <row r="89" spans="1:16" ht="90">
      <c r="A89" s="84" t="s">
        <v>507</v>
      </c>
      <c r="B89" s="25" t="s">
        <v>259</v>
      </c>
      <c r="C89" s="25" t="s">
        <v>237</v>
      </c>
      <c r="D89" s="25" t="s">
        <v>238</v>
      </c>
      <c r="E89" s="25" t="s">
        <v>360</v>
      </c>
      <c r="F89" s="25" t="s">
        <v>361</v>
      </c>
      <c r="G89" s="26">
        <v>210000</v>
      </c>
      <c r="H89" s="26">
        <v>200000</v>
      </c>
      <c r="I89" s="25"/>
      <c r="J89" s="26">
        <v>10000</v>
      </c>
      <c r="K89" s="24" t="s">
        <v>71</v>
      </c>
      <c r="L89" s="24" t="s">
        <v>71</v>
      </c>
      <c r="M89" s="24" t="s">
        <v>71</v>
      </c>
      <c r="N89" s="24" t="s">
        <v>71</v>
      </c>
      <c r="O89" s="24" t="s">
        <v>71</v>
      </c>
      <c r="P89" s="24" t="s">
        <v>71</v>
      </c>
    </row>
    <row r="90" spans="1:16" ht="60">
      <c r="A90" s="84" t="s">
        <v>362</v>
      </c>
      <c r="B90" s="25" t="s">
        <v>363</v>
      </c>
      <c r="C90" s="25" t="s">
        <v>67</v>
      </c>
      <c r="D90" s="25" t="s">
        <v>68</v>
      </c>
      <c r="E90" s="25" t="s">
        <v>364</v>
      </c>
      <c r="F90" s="25" t="s">
        <v>365</v>
      </c>
      <c r="G90" s="26">
        <v>1700000</v>
      </c>
      <c r="H90" s="26">
        <v>1700000</v>
      </c>
      <c r="I90" s="25"/>
      <c r="J90" s="26">
        <v>0</v>
      </c>
      <c r="K90" s="24" t="s">
        <v>48</v>
      </c>
      <c r="L90" s="24" t="s">
        <v>48</v>
      </c>
      <c r="M90" s="24" t="s">
        <v>48</v>
      </c>
      <c r="N90" s="24" t="s">
        <v>48</v>
      </c>
      <c r="O90" s="24" t="s">
        <v>71</v>
      </c>
      <c r="P90" s="24" t="s">
        <v>71</v>
      </c>
    </row>
    <row r="91" spans="1:16" ht="90">
      <c r="A91" s="84" t="s">
        <v>366</v>
      </c>
      <c r="B91" s="25" t="s">
        <v>259</v>
      </c>
      <c r="C91" s="25" t="s">
        <v>237</v>
      </c>
      <c r="D91" s="25" t="s">
        <v>238</v>
      </c>
      <c r="E91" s="25" t="s">
        <v>367</v>
      </c>
      <c r="F91" s="25" t="s">
        <v>368</v>
      </c>
      <c r="G91" s="26">
        <v>2966820.15</v>
      </c>
      <c r="H91" s="26">
        <v>2000000</v>
      </c>
      <c r="I91" s="25"/>
      <c r="J91" s="26">
        <v>966820.15</v>
      </c>
      <c r="K91" s="24" t="s">
        <v>71</v>
      </c>
      <c r="L91" s="24" t="s">
        <v>71</v>
      </c>
      <c r="M91" s="25" t="s">
        <v>50</v>
      </c>
      <c r="N91" s="25" t="s">
        <v>49</v>
      </c>
      <c r="O91" s="25" t="s">
        <v>49</v>
      </c>
      <c r="P91" s="25" t="s">
        <v>60</v>
      </c>
    </row>
    <row r="92" spans="1:16" ht="45">
      <c r="A92" s="69" t="s">
        <v>508</v>
      </c>
      <c r="B92" s="35" t="s">
        <v>369</v>
      </c>
      <c r="C92" s="35" t="s">
        <v>85</v>
      </c>
      <c r="D92" s="35" t="s">
        <v>86</v>
      </c>
      <c r="E92" s="35" t="s">
        <v>370</v>
      </c>
      <c r="F92" s="35" t="s">
        <v>371</v>
      </c>
      <c r="G92" s="26">
        <v>10614400</v>
      </c>
      <c r="H92" s="26">
        <v>10614400</v>
      </c>
      <c r="I92" s="25"/>
      <c r="J92" s="34">
        <v>0</v>
      </c>
      <c r="K92" s="26" t="s">
        <v>50</v>
      </c>
      <c r="L92" s="26" t="s">
        <v>50</v>
      </c>
      <c r="M92" s="26" t="s">
        <v>50</v>
      </c>
      <c r="N92" s="26" t="s">
        <v>49</v>
      </c>
      <c r="O92" s="26" t="s">
        <v>145</v>
      </c>
      <c r="P92" s="26" t="s">
        <v>51</v>
      </c>
    </row>
    <row r="93" spans="1:16" ht="45">
      <c r="A93" s="69" t="s">
        <v>509</v>
      </c>
      <c r="B93" s="35" t="s">
        <v>372</v>
      </c>
      <c r="C93" s="35" t="s">
        <v>85</v>
      </c>
      <c r="D93" s="35" t="s">
        <v>86</v>
      </c>
      <c r="E93" s="35" t="s">
        <v>373</v>
      </c>
      <c r="F93" s="35" t="s">
        <v>371</v>
      </c>
      <c r="G93" s="26">
        <v>1258600</v>
      </c>
      <c r="H93" s="26">
        <v>1258600</v>
      </c>
      <c r="I93" s="25"/>
      <c r="J93" s="34">
        <v>0</v>
      </c>
      <c r="K93" s="26" t="s">
        <v>50</v>
      </c>
      <c r="L93" s="26" t="s">
        <v>50</v>
      </c>
      <c r="M93" s="26" t="s">
        <v>50</v>
      </c>
      <c r="N93" s="26" t="s">
        <v>49</v>
      </c>
      <c r="O93" s="26" t="s">
        <v>145</v>
      </c>
      <c r="P93" s="26" t="s">
        <v>82</v>
      </c>
    </row>
    <row r="94" spans="1:16" ht="30">
      <c r="A94" s="69" t="s">
        <v>510</v>
      </c>
      <c r="B94" s="35" t="s">
        <v>374</v>
      </c>
      <c r="C94" s="35" t="s">
        <v>85</v>
      </c>
      <c r="D94" s="35" t="s">
        <v>86</v>
      </c>
      <c r="E94" s="35" t="s">
        <v>375</v>
      </c>
      <c r="F94" s="35" t="s">
        <v>371</v>
      </c>
      <c r="G94" s="26">
        <v>2013450</v>
      </c>
      <c r="H94" s="26">
        <v>2013450</v>
      </c>
      <c r="I94" s="25"/>
      <c r="J94" s="34">
        <v>0</v>
      </c>
      <c r="K94" s="26" t="s">
        <v>50</v>
      </c>
      <c r="L94" s="26" t="s">
        <v>50</v>
      </c>
      <c r="M94" s="26" t="s">
        <v>50</v>
      </c>
      <c r="N94" s="26" t="s">
        <v>49</v>
      </c>
      <c r="O94" s="26" t="s">
        <v>145</v>
      </c>
      <c r="P94" s="26" t="s">
        <v>82</v>
      </c>
    </row>
    <row r="95" spans="1:16" ht="30">
      <c r="A95" s="69" t="s">
        <v>511</v>
      </c>
      <c r="B95" s="35" t="s">
        <v>376</v>
      </c>
      <c r="C95" s="35" t="s">
        <v>85</v>
      </c>
      <c r="D95" s="35" t="s">
        <v>86</v>
      </c>
      <c r="E95" s="35" t="s">
        <v>377</v>
      </c>
      <c r="F95" s="35" t="s">
        <v>371</v>
      </c>
      <c r="G95" s="26">
        <v>1613550</v>
      </c>
      <c r="H95" s="26">
        <v>1613550</v>
      </c>
      <c r="I95" s="25"/>
      <c r="J95" s="34">
        <v>0</v>
      </c>
      <c r="K95" s="26" t="s">
        <v>50</v>
      </c>
      <c r="L95" s="26" t="s">
        <v>50</v>
      </c>
      <c r="M95" s="26" t="s">
        <v>50</v>
      </c>
      <c r="N95" s="26" t="s">
        <v>49</v>
      </c>
      <c r="O95" s="26" t="s">
        <v>145</v>
      </c>
      <c r="P95" s="26" t="s">
        <v>82</v>
      </c>
    </row>
    <row r="96" spans="1:16" ht="75">
      <c r="A96" s="69" t="s">
        <v>512</v>
      </c>
      <c r="B96" s="35" t="s">
        <v>66</v>
      </c>
      <c r="C96" s="35" t="s">
        <v>85</v>
      </c>
      <c r="D96" s="35" t="s">
        <v>86</v>
      </c>
      <c r="E96" s="35" t="s">
        <v>378</v>
      </c>
      <c r="F96" s="35" t="s">
        <v>379</v>
      </c>
      <c r="G96" s="26">
        <v>335624.73</v>
      </c>
      <c r="H96" s="26">
        <v>305366.68</v>
      </c>
      <c r="I96" s="25"/>
      <c r="J96" s="26">
        <v>30258.049999999988</v>
      </c>
      <c r="K96" s="26" t="s">
        <v>47</v>
      </c>
      <c r="L96" s="26" t="s">
        <v>47</v>
      </c>
      <c r="M96" s="25" t="s">
        <v>48</v>
      </c>
      <c r="N96" s="25" t="s">
        <v>71</v>
      </c>
      <c r="O96" s="25" t="s">
        <v>145</v>
      </c>
      <c r="P96" s="25" t="s">
        <v>60</v>
      </c>
    </row>
    <row r="97" spans="1:16" ht="60">
      <c r="A97" s="69" t="s">
        <v>513</v>
      </c>
      <c r="B97" s="35" t="s">
        <v>380</v>
      </c>
      <c r="C97" s="35" t="s">
        <v>85</v>
      </c>
      <c r="D97" s="35" t="s">
        <v>86</v>
      </c>
      <c r="E97" s="35" t="s">
        <v>381</v>
      </c>
      <c r="F97" s="85" t="s">
        <v>465</v>
      </c>
      <c r="G97" s="26">
        <v>1600000</v>
      </c>
      <c r="H97" s="26">
        <v>1350000</v>
      </c>
      <c r="I97" s="25"/>
      <c r="J97" s="26">
        <v>250000</v>
      </c>
      <c r="K97" s="26" t="s">
        <v>47</v>
      </c>
      <c r="L97" s="26" t="s">
        <v>47</v>
      </c>
      <c r="M97" s="25" t="s">
        <v>48</v>
      </c>
      <c r="N97" s="25" t="s">
        <v>71</v>
      </c>
      <c r="O97" s="25" t="s">
        <v>145</v>
      </c>
      <c r="P97" s="25" t="s">
        <v>134</v>
      </c>
    </row>
    <row r="98" spans="1:16">
      <c r="A98" s="43"/>
      <c r="B98" s="43"/>
      <c r="C98" s="43"/>
      <c r="D98" s="43"/>
      <c r="E98" s="43"/>
      <c r="F98" s="83"/>
      <c r="G98" s="27">
        <f>SUM(G4:G97)</f>
        <v>643241397.53999996</v>
      </c>
      <c r="H98" s="27">
        <f>SUM(H4:H97)</f>
        <v>190553428.37</v>
      </c>
      <c r="I98" s="27">
        <f>SUM(I4:I97)</f>
        <v>0</v>
      </c>
      <c r="J98" s="27">
        <f>SUM(J4:J97)</f>
        <v>452687969.17000002</v>
      </c>
      <c r="K98" s="27"/>
      <c r="L98" s="27"/>
      <c r="M98" s="43"/>
      <c r="N98" s="43"/>
      <c r="O98" s="43"/>
      <c r="P98" s="43"/>
    </row>
    <row r="99" spans="1:16">
      <c r="A99" s="2"/>
      <c r="B99" s="2"/>
      <c r="C99" s="2"/>
      <c r="D99" s="2"/>
      <c r="E99" s="2"/>
      <c r="F99" s="2"/>
      <c r="G99" s="3"/>
      <c r="H99" s="3"/>
      <c r="I99" s="3"/>
      <c r="J99" s="3"/>
      <c r="K99" s="2"/>
      <c r="L99" s="2"/>
      <c r="M99" s="2"/>
      <c r="N99" s="2"/>
      <c r="O99" s="2"/>
      <c r="P99" s="2"/>
    </row>
    <row r="100" spans="1:16">
      <c r="A100" s="2" t="s">
        <v>382</v>
      </c>
      <c r="B100" s="2"/>
      <c r="C100" s="2"/>
      <c r="D100" s="2"/>
      <c r="E100" s="2"/>
      <c r="F100" s="5"/>
      <c r="G100" s="6"/>
      <c r="H100" s="6"/>
      <c r="I100" s="6"/>
      <c r="J100" s="6"/>
      <c r="K100" s="6"/>
      <c r="L100" s="6"/>
      <c r="M100" s="6"/>
      <c r="N100" s="6"/>
      <c r="O100" s="2"/>
      <c r="P100" s="2"/>
    </row>
    <row r="104" spans="1:16">
      <c r="F104" s="69"/>
    </row>
  </sheetData>
  <sortState xmlns:xlrd2="http://schemas.microsoft.com/office/spreadsheetml/2017/richdata2" ref="A2:L84">
    <sortCondition ref="C1"/>
  </sortState>
  <mergeCells count="14">
    <mergeCell ref="H2:H3"/>
    <mergeCell ref="J2:J3"/>
    <mergeCell ref="A1:O1"/>
    <mergeCell ref="O2:P2"/>
    <mergeCell ref="A2:A3"/>
    <mergeCell ref="B2:B3"/>
    <mergeCell ref="C2:C3"/>
    <mergeCell ref="D2:D3"/>
    <mergeCell ref="E2:E3"/>
    <mergeCell ref="F2:F3"/>
    <mergeCell ref="I2:I3"/>
    <mergeCell ref="K2:L2"/>
    <mergeCell ref="M2:N2"/>
    <mergeCell ref="G2:G3"/>
  </mergeCells>
  <phoneticPr fontId="28" type="noConversion"/>
  <pageMargins left="0.36" right="0.26" top="0.75" bottom="0.39" header="0.3" footer="0.3"/>
  <pageSetup paperSize="8" scale="57" fitToHeight="0" orientation="landscape" r:id="rId1"/>
  <headerFooter>
    <oddHeader>&amp;L&amp;"-,Grassetto"&amp;18Allegato 1A&amp;C&amp;"-,Grassetto"&amp;18Elenco Interventi proposti per finanziamento con FSC 21-27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workbookViewId="0">
      <pane ySplit="2" topLeftCell="A43" activePane="bottomLeft" state="frozen"/>
      <selection pane="bottomLeft" activeCell="I17" sqref="I17"/>
    </sheetView>
  </sheetViews>
  <sheetFormatPr defaultColWidth="9.140625" defaultRowHeight="15"/>
  <cols>
    <col min="1" max="1" width="15.7109375" style="2" customWidth="1"/>
    <col min="2" max="2" width="28.42578125" style="2" bestFit="1" customWidth="1"/>
    <col min="3" max="3" width="36.42578125" style="2" bestFit="1" customWidth="1"/>
    <col min="4" max="4" width="16.85546875" style="2" bestFit="1" customWidth="1"/>
    <col min="5" max="5" width="85" style="12" bestFit="1" customWidth="1"/>
    <col min="6" max="6" width="17" style="2" bestFit="1" customWidth="1"/>
    <col min="7" max="16384" width="9.140625" style="2"/>
  </cols>
  <sheetData>
    <row r="1" spans="1:7" ht="64.5" customHeight="1">
      <c r="A1" s="106" t="s">
        <v>517</v>
      </c>
      <c r="B1" s="106"/>
      <c r="C1" s="106"/>
      <c r="D1" s="106"/>
      <c r="E1" s="106"/>
      <c r="F1" s="106"/>
      <c r="G1" s="14"/>
    </row>
    <row r="2" spans="1:7" ht="35.25" customHeight="1">
      <c r="A2" s="7" t="s">
        <v>25</v>
      </c>
      <c r="B2" s="7" t="s">
        <v>383</v>
      </c>
      <c r="C2" s="7" t="s">
        <v>384</v>
      </c>
      <c r="D2" s="7" t="s">
        <v>385</v>
      </c>
      <c r="E2" s="8" t="s">
        <v>386</v>
      </c>
      <c r="F2" s="8" t="s">
        <v>387</v>
      </c>
    </row>
    <row r="3" spans="1:7" ht="31.5" customHeight="1">
      <c r="A3" s="87" t="s">
        <v>467</v>
      </c>
      <c r="B3" s="9" t="s">
        <v>12</v>
      </c>
      <c r="C3" s="9" t="s">
        <v>388</v>
      </c>
      <c r="D3" s="9" t="s">
        <v>389</v>
      </c>
      <c r="E3" s="4" t="s">
        <v>390</v>
      </c>
      <c r="F3" s="10">
        <v>1690000</v>
      </c>
    </row>
    <row r="4" spans="1:7" ht="31.5" customHeight="1">
      <c r="A4" s="87" t="s">
        <v>468</v>
      </c>
      <c r="B4" s="9" t="s">
        <v>13</v>
      </c>
      <c r="C4" s="9" t="s">
        <v>391</v>
      </c>
      <c r="D4" s="9" t="s">
        <v>392</v>
      </c>
      <c r="E4" s="4" t="s">
        <v>393</v>
      </c>
      <c r="F4" s="10">
        <v>259350</v>
      </c>
    </row>
    <row r="5" spans="1:7" ht="31.5" customHeight="1">
      <c r="A5" s="87" t="s">
        <v>469</v>
      </c>
      <c r="B5" s="9" t="s">
        <v>13</v>
      </c>
      <c r="C5" s="9" t="s">
        <v>391</v>
      </c>
      <c r="D5" s="9" t="s">
        <v>394</v>
      </c>
      <c r="E5" s="4" t="s">
        <v>395</v>
      </c>
      <c r="F5" s="10">
        <v>141645</v>
      </c>
    </row>
    <row r="6" spans="1:7" ht="31.5" customHeight="1">
      <c r="A6" s="87" t="s">
        <v>470</v>
      </c>
      <c r="B6" s="9" t="s">
        <v>13</v>
      </c>
      <c r="C6" s="9" t="s">
        <v>391</v>
      </c>
      <c r="D6" s="9" t="s">
        <v>396</v>
      </c>
      <c r="E6" s="4" t="s">
        <v>397</v>
      </c>
      <c r="F6" s="10">
        <v>121600</v>
      </c>
    </row>
    <row r="7" spans="1:7" ht="44.25" customHeight="1">
      <c r="A7" s="87" t="s">
        <v>471</v>
      </c>
      <c r="B7" s="9" t="s">
        <v>15</v>
      </c>
      <c r="C7" s="9" t="s">
        <v>86</v>
      </c>
      <c r="D7" s="9" t="s">
        <v>398</v>
      </c>
      <c r="E7" s="4" t="s">
        <v>399</v>
      </c>
      <c r="F7" s="10">
        <v>700000</v>
      </c>
    </row>
    <row r="8" spans="1:7" ht="31.5" customHeight="1">
      <c r="A8" s="87" t="s">
        <v>472</v>
      </c>
      <c r="B8" s="9" t="s">
        <v>15</v>
      </c>
      <c r="C8" s="9" t="s">
        <v>232</v>
      </c>
      <c r="D8" s="9" t="s">
        <v>233</v>
      </c>
      <c r="E8" s="4" t="s">
        <v>400</v>
      </c>
      <c r="F8" s="10">
        <v>1671000</v>
      </c>
    </row>
    <row r="9" spans="1:7" ht="31.5" customHeight="1">
      <c r="A9" s="87" t="s">
        <v>473</v>
      </c>
      <c r="B9" s="9" t="s">
        <v>15</v>
      </c>
      <c r="C9" s="9" t="s">
        <v>232</v>
      </c>
      <c r="D9" s="9" t="s">
        <v>401</v>
      </c>
      <c r="E9" s="4" t="s">
        <v>402</v>
      </c>
      <c r="F9" s="10">
        <v>1000000</v>
      </c>
    </row>
    <row r="10" spans="1:7" ht="31.5" customHeight="1">
      <c r="A10" s="87" t="s">
        <v>474</v>
      </c>
      <c r="B10" s="9" t="s">
        <v>15</v>
      </c>
      <c r="C10" s="9" t="s">
        <v>232</v>
      </c>
      <c r="D10" s="9" t="s">
        <v>403</v>
      </c>
      <c r="E10" s="4" t="s">
        <v>404</v>
      </c>
      <c r="F10" s="10">
        <v>450000</v>
      </c>
    </row>
    <row r="11" spans="1:7" ht="31.5" customHeight="1">
      <c r="A11" s="87" t="s">
        <v>475</v>
      </c>
      <c r="B11" s="9" t="s">
        <v>15</v>
      </c>
      <c r="C11" s="9" t="s">
        <v>131</v>
      </c>
      <c r="D11" s="9" t="s">
        <v>405</v>
      </c>
      <c r="E11" s="4" t="s">
        <v>406</v>
      </c>
      <c r="F11" s="10">
        <v>355500</v>
      </c>
    </row>
    <row r="12" spans="1:7" ht="31.5" customHeight="1">
      <c r="A12" s="87" t="s">
        <v>476</v>
      </c>
      <c r="B12" s="9" t="s">
        <v>15</v>
      </c>
      <c r="C12" s="9" t="s">
        <v>131</v>
      </c>
      <c r="D12" s="9" t="s">
        <v>407</v>
      </c>
      <c r="E12" s="4" t="s">
        <v>408</v>
      </c>
      <c r="F12" s="10">
        <v>500000</v>
      </c>
    </row>
    <row r="13" spans="1:7" ht="31.5" customHeight="1">
      <c r="A13" s="87" t="s">
        <v>477</v>
      </c>
      <c r="B13" s="9" t="s">
        <v>15</v>
      </c>
      <c r="C13" s="9" t="s">
        <v>131</v>
      </c>
      <c r="D13" s="9" t="s">
        <v>409</v>
      </c>
      <c r="E13" s="4" t="s">
        <v>410</v>
      </c>
      <c r="F13" s="10">
        <v>345021.56</v>
      </c>
    </row>
    <row r="14" spans="1:7" ht="39" customHeight="1">
      <c r="A14" s="87" t="s">
        <v>478</v>
      </c>
      <c r="B14" s="9" t="s">
        <v>15</v>
      </c>
      <c r="C14" s="9" t="s">
        <v>131</v>
      </c>
      <c r="D14" s="9" t="s">
        <v>411</v>
      </c>
      <c r="E14" s="4" t="s">
        <v>412</v>
      </c>
      <c r="F14" s="10">
        <v>1707404</v>
      </c>
    </row>
    <row r="15" spans="1:7" ht="31.5" customHeight="1">
      <c r="A15" s="87" t="s">
        <v>479</v>
      </c>
      <c r="B15" s="9" t="s">
        <v>15</v>
      </c>
      <c r="C15" s="9" t="s">
        <v>131</v>
      </c>
      <c r="D15" s="9" t="s">
        <v>413</v>
      </c>
      <c r="E15" s="4" t="s">
        <v>414</v>
      </c>
      <c r="F15" s="10">
        <v>93150</v>
      </c>
    </row>
    <row r="16" spans="1:7" ht="31.5" customHeight="1">
      <c r="A16" s="87" t="s">
        <v>480</v>
      </c>
      <c r="B16" s="9" t="s">
        <v>15</v>
      </c>
      <c r="C16" s="9" t="s">
        <v>86</v>
      </c>
      <c r="D16" s="9" t="s">
        <v>415</v>
      </c>
      <c r="E16" s="4" t="s">
        <v>416</v>
      </c>
      <c r="F16" s="10">
        <v>1430694</v>
      </c>
    </row>
    <row r="17" spans="1:6" ht="43.5" customHeight="1">
      <c r="A17" s="87" t="s">
        <v>481</v>
      </c>
      <c r="B17" s="9" t="s">
        <v>15</v>
      </c>
      <c r="C17" s="9" t="s">
        <v>131</v>
      </c>
      <c r="D17" s="9" t="s">
        <v>417</v>
      </c>
      <c r="E17" s="4" t="s">
        <v>418</v>
      </c>
      <c r="F17" s="10">
        <v>289401.09999999998</v>
      </c>
    </row>
    <row r="18" spans="1:6" ht="31.5" customHeight="1">
      <c r="A18" s="87" t="s">
        <v>482</v>
      </c>
      <c r="B18" s="9" t="s">
        <v>15</v>
      </c>
      <c r="C18" s="9" t="s">
        <v>131</v>
      </c>
      <c r="D18" s="9" t="s">
        <v>419</v>
      </c>
      <c r="E18" s="4" t="s">
        <v>420</v>
      </c>
      <c r="F18" s="10">
        <v>4097582.17</v>
      </c>
    </row>
    <row r="19" spans="1:6" ht="31.5" customHeight="1">
      <c r="A19" s="87" t="s">
        <v>483</v>
      </c>
      <c r="B19" s="9" t="s">
        <v>15</v>
      </c>
      <c r="C19" s="9" t="s">
        <v>86</v>
      </c>
      <c r="D19" s="9" t="s">
        <v>421</v>
      </c>
      <c r="E19" s="4" t="s">
        <v>422</v>
      </c>
      <c r="F19" s="10">
        <v>812000</v>
      </c>
    </row>
    <row r="20" spans="1:6" ht="31.5" customHeight="1">
      <c r="A20" s="87" t="s">
        <v>484</v>
      </c>
      <c r="B20" s="9" t="s">
        <v>16</v>
      </c>
      <c r="C20" s="9" t="s">
        <v>238</v>
      </c>
      <c r="D20" s="9" t="s">
        <v>423</v>
      </c>
      <c r="E20" s="4" t="s">
        <v>424</v>
      </c>
      <c r="F20" s="10">
        <v>5974881.6799999997</v>
      </c>
    </row>
    <row r="21" spans="1:6" ht="31.5" customHeight="1">
      <c r="A21" s="87" t="s">
        <v>485</v>
      </c>
      <c r="B21" s="9" t="s">
        <v>16</v>
      </c>
      <c r="C21" s="9" t="s">
        <v>238</v>
      </c>
      <c r="D21" s="9" t="s">
        <v>425</v>
      </c>
      <c r="E21" s="4" t="s">
        <v>426</v>
      </c>
      <c r="F21" s="10">
        <v>285000</v>
      </c>
    </row>
    <row r="22" spans="1:6" ht="31.5" customHeight="1">
      <c r="A22" s="87" t="s">
        <v>486</v>
      </c>
      <c r="B22" s="9" t="s">
        <v>17</v>
      </c>
      <c r="C22" s="9" t="s">
        <v>317</v>
      </c>
      <c r="D22" s="9" t="s">
        <v>427</v>
      </c>
      <c r="E22" s="4" t="s">
        <v>428</v>
      </c>
      <c r="F22" s="10">
        <v>1230000</v>
      </c>
    </row>
    <row r="23" spans="1:6" ht="31.5" customHeight="1">
      <c r="A23" s="87" t="s">
        <v>487</v>
      </c>
      <c r="B23" s="9" t="s">
        <v>17</v>
      </c>
      <c r="C23" s="4" t="s">
        <v>317</v>
      </c>
      <c r="D23" s="9" t="s">
        <v>429</v>
      </c>
      <c r="E23" s="4" t="s">
        <v>430</v>
      </c>
      <c r="F23" s="11"/>
    </row>
    <row r="24" spans="1:6" ht="31.5" customHeight="1">
      <c r="A24" s="87" t="s">
        <v>488</v>
      </c>
      <c r="B24" s="9" t="s">
        <v>16</v>
      </c>
      <c r="C24" s="9" t="s">
        <v>238</v>
      </c>
      <c r="D24" s="9" t="s">
        <v>431</v>
      </c>
      <c r="E24" s="4" t="s">
        <v>432</v>
      </c>
      <c r="F24" s="10">
        <v>522200</v>
      </c>
    </row>
    <row r="25" spans="1:6" ht="31.5" customHeight="1">
      <c r="A25" s="87" t="s">
        <v>489</v>
      </c>
      <c r="B25" s="9" t="s">
        <v>18</v>
      </c>
      <c r="C25" s="9" t="s">
        <v>324</v>
      </c>
      <c r="D25" s="9" t="s">
        <v>433</v>
      </c>
      <c r="E25" s="4" t="s">
        <v>434</v>
      </c>
      <c r="F25" s="10">
        <v>3368013.15</v>
      </c>
    </row>
    <row r="26" spans="1:6" ht="31.5" customHeight="1">
      <c r="A26" s="87" t="s">
        <v>490</v>
      </c>
      <c r="B26" s="9" t="s">
        <v>18</v>
      </c>
      <c r="C26" s="9" t="s">
        <v>324</v>
      </c>
      <c r="D26" s="9" t="s">
        <v>435</v>
      </c>
      <c r="E26" s="4" t="s">
        <v>436</v>
      </c>
      <c r="F26" s="10">
        <v>324308.78000000003</v>
      </c>
    </row>
    <row r="27" spans="1:6" ht="31.5" customHeight="1">
      <c r="A27" s="87" t="s">
        <v>491</v>
      </c>
      <c r="B27" s="9" t="s">
        <v>18</v>
      </c>
      <c r="C27" s="9" t="s">
        <v>324</v>
      </c>
      <c r="D27" s="9" t="s">
        <v>437</v>
      </c>
      <c r="E27" s="4" t="s">
        <v>438</v>
      </c>
      <c r="F27" s="10">
        <v>465304.59</v>
      </c>
    </row>
    <row r="28" spans="1:6" ht="31.5" customHeight="1">
      <c r="A28" s="87" t="s">
        <v>492</v>
      </c>
      <c r="B28" s="9" t="s">
        <v>16</v>
      </c>
      <c r="C28" s="9" t="s">
        <v>238</v>
      </c>
      <c r="D28" s="9" t="s">
        <v>439</v>
      </c>
      <c r="E28" s="4" t="s">
        <v>440</v>
      </c>
      <c r="F28" s="10">
        <v>486202.8</v>
      </c>
    </row>
    <row r="29" spans="1:6" ht="31.5" customHeight="1">
      <c r="A29" s="87" t="s">
        <v>493</v>
      </c>
      <c r="B29" s="9" t="s">
        <v>16</v>
      </c>
      <c r="C29" s="9" t="s">
        <v>238</v>
      </c>
      <c r="D29" s="9" t="s">
        <v>441</v>
      </c>
      <c r="E29" s="4" t="s">
        <v>442</v>
      </c>
      <c r="F29" s="10">
        <v>1380350</v>
      </c>
    </row>
    <row r="30" spans="1:6" ht="31.5" customHeight="1">
      <c r="A30" s="87" t="s">
        <v>494</v>
      </c>
      <c r="B30" s="9" t="s">
        <v>16</v>
      </c>
      <c r="C30" s="9" t="s">
        <v>238</v>
      </c>
      <c r="D30" s="9" t="s">
        <v>443</v>
      </c>
      <c r="E30" s="4" t="s">
        <v>444</v>
      </c>
      <c r="F30" s="10">
        <v>2400000</v>
      </c>
    </row>
    <row r="31" spans="1:6" ht="31.5" customHeight="1">
      <c r="A31" s="87" t="s">
        <v>495</v>
      </c>
      <c r="B31" s="9" t="s">
        <v>16</v>
      </c>
      <c r="C31" s="9" t="s">
        <v>238</v>
      </c>
      <c r="D31" s="9" t="s">
        <v>445</v>
      </c>
      <c r="E31" s="4" t="s">
        <v>446</v>
      </c>
      <c r="F31" s="10">
        <v>994402.5</v>
      </c>
    </row>
    <row r="32" spans="1:6" ht="31.5" customHeight="1">
      <c r="A32" s="87" t="s">
        <v>496</v>
      </c>
      <c r="B32" s="9" t="s">
        <v>16</v>
      </c>
      <c r="C32" s="9" t="s">
        <v>238</v>
      </c>
      <c r="D32" s="9" t="s">
        <v>447</v>
      </c>
      <c r="E32" s="4" t="s">
        <v>448</v>
      </c>
      <c r="F32" s="10">
        <v>922225.98</v>
      </c>
    </row>
    <row r="33" spans="1:6" ht="31.5" customHeight="1">
      <c r="A33" s="87" t="s">
        <v>497</v>
      </c>
      <c r="B33" s="9" t="s">
        <v>16</v>
      </c>
      <c r="C33" s="9" t="s">
        <v>238</v>
      </c>
      <c r="D33" s="9" t="s">
        <v>449</v>
      </c>
      <c r="E33" s="4" t="s">
        <v>450</v>
      </c>
      <c r="F33" s="10">
        <v>354742.62</v>
      </c>
    </row>
    <row r="34" spans="1:6" ht="31.5" customHeight="1">
      <c r="A34" s="87" t="s">
        <v>498</v>
      </c>
      <c r="B34" s="9" t="s">
        <v>16</v>
      </c>
      <c r="C34" s="9" t="s">
        <v>238</v>
      </c>
      <c r="D34" s="9" t="s">
        <v>451</v>
      </c>
      <c r="E34" s="4" t="s">
        <v>452</v>
      </c>
      <c r="F34" s="10">
        <v>881323.2</v>
      </c>
    </row>
    <row r="35" spans="1:6">
      <c r="F35" s="13">
        <f>SUM(F3:F34)</f>
        <v>35253303.129999995</v>
      </c>
    </row>
    <row r="36" spans="1:6">
      <c r="A36" s="2" t="s">
        <v>453</v>
      </c>
    </row>
    <row r="37" spans="1:6">
      <c r="E37" s="2"/>
    </row>
    <row r="41" spans="1:6">
      <c r="F41" s="3"/>
    </row>
  </sheetData>
  <mergeCells count="1">
    <mergeCell ref="A1:F1"/>
  </mergeCells>
  <phoneticPr fontId="2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"/>
  <sheetViews>
    <sheetView workbookViewId="0">
      <selection activeCell="K13" sqref="K13"/>
    </sheetView>
  </sheetViews>
  <sheetFormatPr defaultRowHeight="15"/>
  <cols>
    <col min="1" max="1" width="18" bestFit="1" customWidth="1"/>
    <col min="2" max="2" width="12.7109375" bestFit="1" customWidth="1"/>
    <col min="3" max="5" width="14.42578125" customWidth="1"/>
    <col min="6" max="7" width="15.42578125" customWidth="1"/>
    <col min="8" max="8" width="14.42578125" customWidth="1"/>
    <col min="9" max="10" width="13.42578125" customWidth="1"/>
    <col min="11" max="11" width="15.28515625" bestFit="1" customWidth="1"/>
  </cols>
  <sheetData>
    <row r="1" spans="1:11" ht="46.5" customHeight="1">
      <c r="A1" s="108" t="s">
        <v>454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" customHeight="1">
      <c r="A2" s="107" t="s">
        <v>455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5.5" customHeight="1">
      <c r="A3" s="15"/>
      <c r="B3" s="15">
        <v>2023</v>
      </c>
      <c r="C3" s="15">
        <v>2024</v>
      </c>
      <c r="D3" s="15" t="s">
        <v>456</v>
      </c>
      <c r="E3" s="15">
        <v>2026</v>
      </c>
      <c r="F3" s="15">
        <v>2027</v>
      </c>
      <c r="G3" s="15">
        <v>2028</v>
      </c>
      <c r="H3" s="15">
        <v>2029</v>
      </c>
      <c r="I3" s="15">
        <v>2030</v>
      </c>
      <c r="J3" s="15">
        <v>2031</v>
      </c>
      <c r="K3" s="15" t="s">
        <v>457</v>
      </c>
    </row>
    <row r="4" spans="1:11" ht="37.5" customHeight="1">
      <c r="A4" s="16" t="s">
        <v>458</v>
      </c>
      <c r="B4" s="17">
        <v>0</v>
      </c>
      <c r="C4" s="10">
        <f>'Allegato B2'!J98</f>
        <v>12082084.449999999</v>
      </c>
      <c r="D4" s="10">
        <f>'Allegato B2'!K98</f>
        <v>49882317.079800002</v>
      </c>
      <c r="E4" s="10">
        <f>'Allegato B2'!L98</f>
        <v>56332931.875640012</v>
      </c>
      <c r="F4" s="10">
        <f>'Allegato B2'!M98</f>
        <v>25555188.72033333</v>
      </c>
      <c r="G4" s="10">
        <f>'Allegato B2'!N98</f>
        <v>26931581.847366668</v>
      </c>
      <c r="H4" s="10">
        <f>'Allegato B2'!O98</f>
        <v>11854421.33</v>
      </c>
      <c r="I4" s="10">
        <f>'Allegato B2'!P98</f>
        <v>3778750</v>
      </c>
      <c r="J4" s="10">
        <f>'Allegato B2'!Q98</f>
        <v>4136153.0700000003</v>
      </c>
      <c r="K4" s="10">
        <f>C4+D4+E4+F4+G4+H4+I4+J4</f>
        <v>190553428.37314001</v>
      </c>
    </row>
    <row r="6" spans="1:11">
      <c r="C6" s="51"/>
    </row>
    <row r="7" spans="1:11">
      <c r="C7" s="51"/>
    </row>
  </sheetData>
  <mergeCells count="2">
    <mergeCell ref="A2:K2"/>
    <mergeCell ref="A1:K1"/>
  </mergeCells>
  <pageMargins left="0.19685039370078741" right="0.19685039370078741" top="0.19685039370078741" bottom="0.19685039370078741" header="0" footer="0.31496062992125984"/>
  <pageSetup paperSize="9" scale="5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W823"/>
  <sheetViews>
    <sheetView showGridLines="0" topLeftCell="A27" zoomScale="70" zoomScaleNormal="70" zoomScaleSheetLayoutView="100" workbookViewId="0">
      <selection activeCell="C20" sqref="C20"/>
    </sheetView>
  </sheetViews>
  <sheetFormatPr defaultColWidth="9.140625" defaultRowHeight="15"/>
  <cols>
    <col min="1" max="1" width="16.7109375" style="31" bestFit="1" customWidth="1"/>
    <col min="2" max="2" width="28.85546875" style="31" customWidth="1"/>
    <col min="3" max="3" width="22.5703125" style="31" customWidth="1"/>
    <col min="4" max="4" width="17.5703125" style="41" customWidth="1"/>
    <col min="5" max="5" width="20.5703125" style="42" bestFit="1" customWidth="1"/>
    <col min="6" max="6" width="54" style="31" customWidth="1"/>
    <col min="7" max="7" width="19.28515625" style="36" customWidth="1"/>
    <col min="8" max="8" width="20.42578125" style="36" customWidth="1"/>
    <col min="9" max="9" width="23.28515625" style="46" customWidth="1"/>
    <col min="10" max="10" width="15.28515625" style="31" customWidth="1"/>
    <col min="11" max="11" width="16.140625" style="47" customWidth="1"/>
    <col min="12" max="12" width="16.5703125" style="47" customWidth="1"/>
    <col min="13" max="13" width="15.28515625" style="47" customWidth="1"/>
    <col min="14" max="14" width="15" style="47" bestFit="1" customWidth="1"/>
    <col min="15" max="15" width="15.140625" style="47" bestFit="1" customWidth="1"/>
    <col min="16" max="17" width="16" style="44" customWidth="1"/>
    <col min="18" max="1011" width="9.28515625" style="31" customWidth="1"/>
    <col min="1012" max="1012" width="10.28515625" style="32" customWidth="1"/>
    <col min="1013" max="16384" width="9.140625" style="32"/>
  </cols>
  <sheetData>
    <row r="1" spans="1:1011" ht="64.5" customHeight="1">
      <c r="A1" s="111" t="s">
        <v>516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011" ht="46.5" customHeight="1">
      <c r="A2" s="112" t="s">
        <v>459</v>
      </c>
      <c r="B2" s="114" t="s">
        <v>26</v>
      </c>
      <c r="C2" s="114" t="s">
        <v>27</v>
      </c>
      <c r="D2" s="112" t="s">
        <v>28</v>
      </c>
      <c r="E2" s="114" t="s">
        <v>29</v>
      </c>
      <c r="F2" s="112" t="s">
        <v>460</v>
      </c>
      <c r="G2" s="118" t="s">
        <v>461</v>
      </c>
      <c r="H2" s="120" t="s">
        <v>462</v>
      </c>
      <c r="I2" s="120" t="s">
        <v>34</v>
      </c>
      <c r="J2" s="109">
        <v>2024</v>
      </c>
      <c r="K2" s="109">
        <v>2025</v>
      </c>
      <c r="L2" s="109">
        <v>2026</v>
      </c>
      <c r="M2" s="109">
        <v>2027</v>
      </c>
      <c r="N2" s="109">
        <v>2028</v>
      </c>
      <c r="O2" s="109">
        <v>2029</v>
      </c>
      <c r="P2" s="109">
        <v>2030</v>
      </c>
      <c r="Q2" s="109">
        <v>2031</v>
      </c>
      <c r="ALR2" s="32"/>
      <c r="ALS2" s="32"/>
      <c r="ALT2" s="32"/>
      <c r="ALU2" s="32"/>
      <c r="ALV2" s="32"/>
      <c r="ALW2" s="32"/>
    </row>
    <row r="3" spans="1:1011" ht="23.25" customHeight="1">
      <c r="A3" s="113"/>
      <c r="B3" s="115"/>
      <c r="C3" s="115"/>
      <c r="D3" s="113"/>
      <c r="E3" s="116"/>
      <c r="F3" s="117"/>
      <c r="G3" s="119"/>
      <c r="H3" s="121"/>
      <c r="I3" s="121"/>
      <c r="J3" s="110"/>
      <c r="K3" s="110"/>
      <c r="L3" s="110"/>
      <c r="M3" s="110"/>
      <c r="N3" s="110"/>
      <c r="O3" s="110"/>
      <c r="P3" s="110"/>
      <c r="Q3" s="110"/>
      <c r="ALR3" s="32"/>
      <c r="ALS3" s="32"/>
      <c r="ALT3" s="32"/>
      <c r="ALU3" s="32"/>
      <c r="ALV3" s="32"/>
      <c r="ALW3" s="32"/>
    </row>
    <row r="4" spans="1:1011" ht="45.75" customHeight="1">
      <c r="A4" s="52" t="s">
        <v>40</v>
      </c>
      <c r="B4" s="52" t="s">
        <v>41</v>
      </c>
      <c r="C4" s="52" t="s">
        <v>42</v>
      </c>
      <c r="D4" s="52" t="s">
        <v>43</v>
      </c>
      <c r="E4" s="35" t="s">
        <v>44</v>
      </c>
      <c r="F4" s="35" t="s">
        <v>45</v>
      </c>
      <c r="G4" s="34">
        <v>10000000</v>
      </c>
      <c r="H4" s="34">
        <v>10000000</v>
      </c>
      <c r="I4" s="34">
        <v>0</v>
      </c>
      <c r="J4" s="53">
        <v>310013.74</v>
      </c>
      <c r="K4" s="53">
        <f>664978.67-310013.74</f>
        <v>354964.93000000005</v>
      </c>
      <c r="L4" s="53">
        <f>1130000</f>
        <v>1130000</v>
      </c>
      <c r="M4" s="53">
        <v>3500000</v>
      </c>
      <c r="N4" s="34">
        <v>3600000</v>
      </c>
      <c r="O4" s="34">
        <v>1105021.33</v>
      </c>
      <c r="P4" s="34">
        <v>0</v>
      </c>
      <c r="Q4" s="34">
        <v>0</v>
      </c>
      <c r="ALR4" s="32"/>
      <c r="ALS4" s="32"/>
      <c r="ALT4" s="32"/>
      <c r="ALU4" s="32"/>
      <c r="ALV4" s="32"/>
      <c r="ALW4" s="32"/>
    </row>
    <row r="5" spans="1:1011" ht="60">
      <c r="A5" s="35" t="s">
        <v>52</v>
      </c>
      <c r="B5" s="35" t="s">
        <v>53</v>
      </c>
      <c r="C5" s="35" t="s">
        <v>54</v>
      </c>
      <c r="D5" s="35" t="s">
        <v>55</v>
      </c>
      <c r="E5" s="35" t="s">
        <v>56</v>
      </c>
      <c r="F5" s="35" t="s">
        <v>57</v>
      </c>
      <c r="G5" s="34">
        <v>231400000</v>
      </c>
      <c r="H5" s="34">
        <v>27000000</v>
      </c>
      <c r="I5" s="34">
        <v>204400000</v>
      </c>
      <c r="J5" s="53">
        <f>5753180.76-2387362.66</f>
        <v>3365818.0999999996</v>
      </c>
      <c r="K5" s="53">
        <f>9686256.9492-J5</f>
        <v>6320438.849200001</v>
      </c>
      <c r="L5" s="53">
        <v>17313743.050800003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ALR5" s="32"/>
      <c r="ALS5" s="32"/>
      <c r="ALT5" s="32"/>
      <c r="ALU5" s="32"/>
      <c r="ALV5" s="32"/>
      <c r="ALW5" s="32"/>
    </row>
    <row r="6" spans="1:1011" ht="45">
      <c r="A6" s="35" t="s">
        <v>61</v>
      </c>
      <c r="B6" s="35" t="s">
        <v>62</v>
      </c>
      <c r="C6" s="35" t="s">
        <v>54</v>
      </c>
      <c r="D6" s="35" t="s">
        <v>55</v>
      </c>
      <c r="E6" s="35" t="s">
        <v>63</v>
      </c>
      <c r="F6" s="35" t="s">
        <v>64</v>
      </c>
      <c r="G6" s="34">
        <v>12634894.82</v>
      </c>
      <c r="H6" s="34">
        <v>2500000</v>
      </c>
      <c r="I6" s="34">
        <v>10134894.82</v>
      </c>
      <c r="J6" s="34">
        <v>0</v>
      </c>
      <c r="K6" s="34">
        <v>2500000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ALR6" s="32"/>
      <c r="ALS6" s="32"/>
      <c r="ALT6" s="32"/>
      <c r="ALU6" s="32"/>
      <c r="ALV6" s="32"/>
      <c r="ALW6" s="32"/>
    </row>
    <row r="7" spans="1:1011" ht="30">
      <c r="A7" s="35" t="s">
        <v>65</v>
      </c>
      <c r="B7" s="35" t="s">
        <v>66</v>
      </c>
      <c r="C7" s="35" t="s">
        <v>67</v>
      </c>
      <c r="D7" s="35" t="s">
        <v>68</v>
      </c>
      <c r="E7" s="35" t="s">
        <v>69</v>
      </c>
      <c r="F7" s="35" t="s">
        <v>70</v>
      </c>
      <c r="G7" s="34">
        <v>1000000</v>
      </c>
      <c r="H7" s="34">
        <v>1000000</v>
      </c>
      <c r="I7" s="34">
        <v>0</v>
      </c>
      <c r="J7" s="53">
        <v>785960.72</v>
      </c>
      <c r="K7" s="53">
        <f>954495-J7</f>
        <v>168534.28000000003</v>
      </c>
      <c r="L7" s="53">
        <v>45505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ALR7" s="32"/>
      <c r="ALS7" s="32"/>
      <c r="ALT7" s="32"/>
      <c r="ALU7" s="32"/>
      <c r="ALV7" s="32"/>
      <c r="ALW7" s="32"/>
    </row>
    <row r="8" spans="1:1011" ht="30">
      <c r="A8" s="35" t="s">
        <v>74</v>
      </c>
      <c r="B8" s="35" t="s">
        <v>75</v>
      </c>
      <c r="C8" s="35" t="s">
        <v>67</v>
      </c>
      <c r="D8" s="35" t="s">
        <v>68</v>
      </c>
      <c r="E8" s="35" t="s">
        <v>76</v>
      </c>
      <c r="F8" s="35" t="s">
        <v>77</v>
      </c>
      <c r="G8" s="34">
        <v>1055000</v>
      </c>
      <c r="H8" s="34">
        <v>1000000</v>
      </c>
      <c r="I8" s="34">
        <v>55000</v>
      </c>
      <c r="J8" s="74">
        <v>974140</v>
      </c>
      <c r="K8" s="34">
        <f>1000000-J8</f>
        <v>25860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ALR8" s="32"/>
      <c r="ALS8" s="32"/>
      <c r="ALT8" s="32"/>
      <c r="ALU8" s="32"/>
      <c r="ALV8" s="32"/>
      <c r="ALW8" s="32"/>
    </row>
    <row r="9" spans="1:1011" ht="45">
      <c r="A9" s="35" t="s">
        <v>78</v>
      </c>
      <c r="B9" s="35" t="s">
        <v>79</v>
      </c>
      <c r="C9" s="35" t="s">
        <v>67</v>
      </c>
      <c r="D9" s="35" t="s">
        <v>68</v>
      </c>
      <c r="E9" s="35" t="s">
        <v>80</v>
      </c>
      <c r="F9" s="35" t="s">
        <v>81</v>
      </c>
      <c r="G9" s="34">
        <v>700000</v>
      </c>
      <c r="H9" s="34">
        <v>700000</v>
      </c>
      <c r="I9" s="34">
        <v>0</v>
      </c>
      <c r="J9" s="34">
        <v>0</v>
      </c>
      <c r="K9" s="34">
        <v>22478.63</v>
      </c>
      <c r="L9" s="34">
        <f>200000+240000</f>
        <v>440000</v>
      </c>
      <c r="M9" s="34">
        <f>177521.37+60000</f>
        <v>237521.37</v>
      </c>
      <c r="N9" s="34">
        <v>0</v>
      </c>
      <c r="O9" s="34">
        <v>0</v>
      </c>
      <c r="P9" s="34">
        <v>0</v>
      </c>
      <c r="Q9" s="34">
        <v>0</v>
      </c>
      <c r="ALR9" s="32"/>
      <c r="ALS9" s="32"/>
      <c r="ALT9" s="32"/>
      <c r="ALU9" s="32"/>
      <c r="ALV9" s="32"/>
      <c r="ALW9" s="32"/>
    </row>
    <row r="10" spans="1:1011" ht="45">
      <c r="A10" s="35" t="s">
        <v>83</v>
      </c>
      <c r="B10" s="35" t="s">
        <v>84</v>
      </c>
      <c r="C10" s="35" t="s">
        <v>85</v>
      </c>
      <c r="D10" s="35" t="s">
        <v>86</v>
      </c>
      <c r="E10" s="35" t="s">
        <v>87</v>
      </c>
      <c r="F10" s="35" t="s">
        <v>88</v>
      </c>
      <c r="G10" s="34">
        <v>868617.56</v>
      </c>
      <c r="H10" s="34">
        <v>868617.56</v>
      </c>
      <c r="I10" s="34">
        <v>0</v>
      </c>
      <c r="J10" s="34">
        <v>0</v>
      </c>
      <c r="K10" s="34">
        <v>521170.54</v>
      </c>
      <c r="L10" s="53">
        <v>347447.02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ALR10" s="32"/>
      <c r="ALS10" s="32"/>
      <c r="ALT10" s="32"/>
      <c r="ALU10" s="32"/>
      <c r="ALV10" s="32"/>
      <c r="ALW10" s="32"/>
    </row>
    <row r="11" spans="1:1011" ht="45">
      <c r="A11" s="35" t="s">
        <v>89</v>
      </c>
      <c r="B11" s="35" t="s">
        <v>90</v>
      </c>
      <c r="C11" s="35" t="s">
        <v>85</v>
      </c>
      <c r="D11" s="35" t="s">
        <v>86</v>
      </c>
      <c r="E11" s="35" t="s">
        <v>91</v>
      </c>
      <c r="F11" s="35" t="s">
        <v>92</v>
      </c>
      <c r="G11" s="34">
        <v>435000</v>
      </c>
      <c r="H11" s="34">
        <v>391500</v>
      </c>
      <c r="I11" s="34">
        <v>43500</v>
      </c>
      <c r="J11" s="34">
        <v>0</v>
      </c>
      <c r="K11" s="34">
        <v>193658.05</v>
      </c>
      <c r="L11" s="53">
        <v>197841.95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ALR11" s="32"/>
      <c r="ALS11" s="32"/>
      <c r="ALT11" s="32"/>
      <c r="ALU11" s="32"/>
      <c r="ALV11" s="32"/>
      <c r="ALW11" s="32"/>
    </row>
    <row r="12" spans="1:1011" ht="30">
      <c r="A12" s="35" t="s">
        <v>93</v>
      </c>
      <c r="B12" s="35" t="s">
        <v>94</v>
      </c>
      <c r="C12" s="35" t="s">
        <v>85</v>
      </c>
      <c r="D12" s="35" t="s">
        <v>86</v>
      </c>
      <c r="E12" s="35" t="s">
        <v>95</v>
      </c>
      <c r="F12" s="35" t="s">
        <v>96</v>
      </c>
      <c r="G12" s="34">
        <v>355000</v>
      </c>
      <c r="H12" s="34">
        <v>355000</v>
      </c>
      <c r="I12" s="34">
        <v>0</v>
      </c>
      <c r="J12" s="50">
        <v>148773.99</v>
      </c>
      <c r="K12" s="34">
        <f>278605.31-J12</f>
        <v>129831.32</v>
      </c>
      <c r="L12" s="53">
        <v>76394.69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ALR12" s="32"/>
      <c r="ALS12" s="32"/>
      <c r="ALT12" s="32"/>
      <c r="ALU12" s="32"/>
      <c r="ALV12" s="32"/>
      <c r="ALW12" s="32"/>
    </row>
    <row r="13" spans="1:1011" ht="30">
      <c r="A13" s="35" t="s">
        <v>97</v>
      </c>
      <c r="B13" s="35" t="s">
        <v>94</v>
      </c>
      <c r="C13" s="35" t="s">
        <v>85</v>
      </c>
      <c r="D13" s="35" t="s">
        <v>86</v>
      </c>
      <c r="E13" s="35" t="s">
        <v>98</v>
      </c>
      <c r="F13" s="35" t="s">
        <v>99</v>
      </c>
      <c r="G13" s="34">
        <v>440000</v>
      </c>
      <c r="H13" s="34">
        <v>440000</v>
      </c>
      <c r="I13" s="34">
        <v>0</v>
      </c>
      <c r="J13" s="34">
        <v>0</v>
      </c>
      <c r="K13" s="34">
        <v>306349.32</v>
      </c>
      <c r="L13" s="53">
        <v>133650.68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ALR13" s="32"/>
      <c r="ALS13" s="32"/>
      <c r="ALT13" s="32"/>
      <c r="ALU13" s="32"/>
      <c r="ALV13" s="32"/>
      <c r="ALW13" s="32"/>
    </row>
    <row r="14" spans="1:1011" ht="30">
      <c r="A14" s="35" t="s">
        <v>100</v>
      </c>
      <c r="B14" s="35" t="s">
        <v>101</v>
      </c>
      <c r="C14" s="35" t="s">
        <v>85</v>
      </c>
      <c r="D14" s="35" t="s">
        <v>86</v>
      </c>
      <c r="E14" s="35" t="s">
        <v>102</v>
      </c>
      <c r="F14" s="35" t="s">
        <v>103</v>
      </c>
      <c r="G14" s="34">
        <v>1000000</v>
      </c>
      <c r="H14" s="34">
        <v>950000</v>
      </c>
      <c r="I14" s="34">
        <v>50000</v>
      </c>
      <c r="J14" s="34">
        <v>0</v>
      </c>
      <c r="K14" s="34">
        <v>572193.18999999994</v>
      </c>
      <c r="L14" s="53">
        <v>377806.81000000006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ALR14" s="32"/>
      <c r="ALS14" s="32"/>
      <c r="ALT14" s="32"/>
      <c r="ALU14" s="32"/>
      <c r="ALV14" s="32"/>
      <c r="ALW14" s="32"/>
    </row>
    <row r="15" spans="1:1011" ht="30">
      <c r="A15" s="35" t="s">
        <v>104</v>
      </c>
      <c r="B15" s="35" t="s">
        <v>105</v>
      </c>
      <c r="C15" s="35" t="s">
        <v>85</v>
      </c>
      <c r="D15" s="35" t="s">
        <v>86</v>
      </c>
      <c r="E15" s="35" t="s">
        <v>106</v>
      </c>
      <c r="F15" s="35" t="s">
        <v>107</v>
      </c>
      <c r="G15" s="34">
        <v>345000</v>
      </c>
      <c r="H15" s="34">
        <v>300000</v>
      </c>
      <c r="I15" s="34">
        <v>45000</v>
      </c>
      <c r="J15" s="34">
        <v>0</v>
      </c>
      <c r="K15" s="34">
        <v>183996.01</v>
      </c>
      <c r="L15" s="53">
        <v>116003.98999999999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ALR15" s="32"/>
      <c r="ALS15" s="32"/>
      <c r="ALT15" s="32"/>
      <c r="ALU15" s="32"/>
      <c r="ALV15" s="32"/>
      <c r="ALW15" s="32"/>
    </row>
    <row r="16" spans="1:1011" ht="30">
      <c r="A16" s="35" t="s">
        <v>108</v>
      </c>
      <c r="B16" s="35" t="s">
        <v>109</v>
      </c>
      <c r="C16" s="35" t="s">
        <v>85</v>
      </c>
      <c r="D16" s="35" t="s">
        <v>86</v>
      </c>
      <c r="E16" s="35" t="s">
        <v>110</v>
      </c>
      <c r="F16" s="35" t="s">
        <v>111</v>
      </c>
      <c r="G16" s="34">
        <v>740492.88</v>
      </c>
      <c r="H16" s="34">
        <v>740492.88</v>
      </c>
      <c r="I16" s="34">
        <v>0</v>
      </c>
      <c r="J16" s="34">
        <v>0</v>
      </c>
      <c r="K16" s="34">
        <v>597536.4</v>
      </c>
      <c r="L16" s="53">
        <v>142956.47999999998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ALR16" s="32"/>
      <c r="ALS16" s="32"/>
      <c r="ALT16" s="32"/>
      <c r="ALU16" s="32"/>
      <c r="ALV16" s="32"/>
      <c r="ALW16" s="32"/>
    </row>
    <row r="17" spans="1:1011" ht="45">
      <c r="A17" s="35" t="s">
        <v>112</v>
      </c>
      <c r="B17" s="35" t="s">
        <v>113</v>
      </c>
      <c r="C17" s="35" t="s">
        <v>85</v>
      </c>
      <c r="D17" s="35" t="s">
        <v>86</v>
      </c>
      <c r="E17" s="35" t="s">
        <v>114</v>
      </c>
      <c r="F17" s="35" t="s">
        <v>115</v>
      </c>
      <c r="G17" s="34">
        <v>550000</v>
      </c>
      <c r="H17" s="34">
        <v>550000</v>
      </c>
      <c r="I17" s="34">
        <v>0</v>
      </c>
      <c r="J17" s="34">
        <v>0</v>
      </c>
      <c r="K17" s="34">
        <v>227367.19</v>
      </c>
      <c r="L17" s="53">
        <v>322632.81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ALR17" s="32"/>
      <c r="ALS17" s="32"/>
      <c r="ALT17" s="32"/>
      <c r="ALU17" s="32"/>
      <c r="ALV17" s="32"/>
      <c r="ALW17" s="32"/>
    </row>
    <row r="18" spans="1:1011" ht="30">
      <c r="A18" s="35" t="s">
        <v>116</v>
      </c>
      <c r="B18" s="35" t="s">
        <v>463</v>
      </c>
      <c r="C18" s="35" t="s">
        <v>85</v>
      </c>
      <c r="D18" s="35" t="s">
        <v>86</v>
      </c>
      <c r="E18" s="35" t="s">
        <v>118</v>
      </c>
      <c r="F18" s="35" t="s">
        <v>119</v>
      </c>
      <c r="G18" s="34">
        <v>540000</v>
      </c>
      <c r="H18" s="34">
        <v>513000</v>
      </c>
      <c r="I18" s="34">
        <v>27000</v>
      </c>
      <c r="J18" s="34">
        <v>0</v>
      </c>
      <c r="K18" s="34">
        <v>325243.81</v>
      </c>
      <c r="L18" s="53">
        <v>187756.19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ALR18" s="32"/>
      <c r="ALS18" s="32"/>
      <c r="ALT18" s="32"/>
      <c r="ALU18" s="32"/>
      <c r="ALV18" s="32"/>
      <c r="ALW18" s="32"/>
    </row>
    <row r="19" spans="1:1011" ht="30">
      <c r="A19" s="35" t="s">
        <v>120</v>
      </c>
      <c r="B19" s="35" t="s">
        <v>113</v>
      </c>
      <c r="C19" s="35" t="s">
        <v>85</v>
      </c>
      <c r="D19" s="35" t="s">
        <v>86</v>
      </c>
      <c r="E19" s="35" t="s">
        <v>121</v>
      </c>
      <c r="F19" s="35" t="s">
        <v>122</v>
      </c>
      <c r="G19" s="34">
        <v>500000</v>
      </c>
      <c r="H19" s="34">
        <v>500000</v>
      </c>
      <c r="I19" s="34">
        <v>0</v>
      </c>
      <c r="J19" s="34">
        <v>0</v>
      </c>
      <c r="K19" s="34">
        <v>186538</v>
      </c>
      <c r="L19" s="53">
        <v>313462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ALR19" s="32"/>
      <c r="ALS19" s="32"/>
      <c r="ALT19" s="32"/>
      <c r="ALU19" s="32"/>
      <c r="ALV19" s="32"/>
      <c r="ALW19" s="32"/>
    </row>
    <row r="20" spans="1:1011" ht="30">
      <c r="A20" s="35" t="s">
        <v>123</v>
      </c>
      <c r="B20" s="35" t="s">
        <v>113</v>
      </c>
      <c r="C20" s="35" t="s">
        <v>85</v>
      </c>
      <c r="D20" s="35" t="s">
        <v>86</v>
      </c>
      <c r="E20" s="35" t="s">
        <v>124</v>
      </c>
      <c r="F20" s="35" t="s">
        <v>125</v>
      </c>
      <c r="G20" s="34">
        <v>730000</v>
      </c>
      <c r="H20" s="34">
        <v>730000</v>
      </c>
      <c r="I20" s="34">
        <v>0</v>
      </c>
      <c r="J20" s="34">
        <v>0</v>
      </c>
      <c r="K20" s="34">
        <v>158001.74</v>
      </c>
      <c r="L20" s="53">
        <v>571998.26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ALR20" s="32"/>
      <c r="ALS20" s="32"/>
      <c r="ALT20" s="32"/>
      <c r="ALU20" s="32"/>
      <c r="ALV20" s="32"/>
      <c r="ALW20" s="32"/>
    </row>
    <row r="21" spans="1:1011" ht="30">
      <c r="A21" s="35" t="s">
        <v>126</v>
      </c>
      <c r="B21" s="35" t="s">
        <v>463</v>
      </c>
      <c r="C21" s="35" t="s">
        <v>85</v>
      </c>
      <c r="D21" s="35" t="s">
        <v>86</v>
      </c>
      <c r="E21" s="35" t="s">
        <v>127</v>
      </c>
      <c r="F21" s="35" t="s">
        <v>128</v>
      </c>
      <c r="G21" s="34">
        <v>466000</v>
      </c>
      <c r="H21" s="34">
        <v>461111.07</v>
      </c>
      <c r="I21" s="34">
        <v>4888.93</v>
      </c>
      <c r="J21" s="34">
        <v>0</v>
      </c>
      <c r="K21" s="34">
        <v>280664.82</v>
      </c>
      <c r="L21" s="53">
        <v>180446.25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ALR21" s="32"/>
      <c r="ALS21" s="32"/>
      <c r="ALT21" s="32"/>
      <c r="ALU21" s="32"/>
      <c r="ALV21" s="32"/>
      <c r="ALW21" s="32"/>
    </row>
    <row r="22" spans="1:1011" ht="45">
      <c r="A22" s="35" t="s">
        <v>129</v>
      </c>
      <c r="B22" s="35" t="s">
        <v>130</v>
      </c>
      <c r="C22" s="35" t="s">
        <v>85</v>
      </c>
      <c r="D22" s="35" t="s">
        <v>131</v>
      </c>
      <c r="E22" s="35" t="s">
        <v>132</v>
      </c>
      <c r="F22" s="35" t="s">
        <v>133</v>
      </c>
      <c r="G22" s="34">
        <v>10481607.539999999</v>
      </c>
      <c r="H22" s="34">
        <v>10481607.539999999</v>
      </c>
      <c r="I22" s="34">
        <v>0</v>
      </c>
      <c r="J22" s="34">
        <v>0</v>
      </c>
      <c r="K22" s="75">
        <v>91546.39</v>
      </c>
      <c r="L22" s="53">
        <v>1674639.2</v>
      </c>
      <c r="M22" s="53">
        <f>2935656.11333333+50000</f>
        <v>2985656.11333333</v>
      </c>
      <c r="N22" s="34">
        <f>5741468.82736667+41546.39-53249.38</f>
        <v>5729765.8373666694</v>
      </c>
      <c r="O22" s="34">
        <v>0</v>
      </c>
      <c r="P22" s="34">
        <v>0</v>
      </c>
      <c r="Q22" s="34">
        <v>0</v>
      </c>
      <c r="ALR22" s="32"/>
      <c r="ALS22" s="32"/>
      <c r="ALT22" s="32"/>
      <c r="ALU22" s="32"/>
      <c r="ALV22" s="32"/>
      <c r="ALW22" s="32"/>
    </row>
    <row r="23" spans="1:1011" ht="30">
      <c r="A23" s="35" t="s">
        <v>135</v>
      </c>
      <c r="B23" s="35" t="s">
        <v>130</v>
      </c>
      <c r="C23" s="35" t="s">
        <v>85</v>
      </c>
      <c r="D23" s="35" t="s">
        <v>131</v>
      </c>
      <c r="E23" s="35" t="s">
        <v>132</v>
      </c>
      <c r="F23" s="35" t="s">
        <v>136</v>
      </c>
      <c r="G23" s="34">
        <v>1074050</v>
      </c>
      <c r="H23" s="34">
        <v>1074050</v>
      </c>
      <c r="I23" s="34">
        <v>0</v>
      </c>
      <c r="J23" s="34">
        <v>0</v>
      </c>
      <c r="K23" s="34">
        <v>0</v>
      </c>
      <c r="L23" s="53">
        <v>995550</v>
      </c>
      <c r="M23" s="34">
        <v>78500</v>
      </c>
      <c r="N23" s="34">
        <v>0</v>
      </c>
      <c r="O23" s="34">
        <v>0</v>
      </c>
      <c r="P23" s="34">
        <v>0</v>
      </c>
      <c r="Q23" s="34">
        <v>0</v>
      </c>
      <c r="ALR23" s="32"/>
      <c r="ALS23" s="32"/>
      <c r="ALT23" s="32"/>
      <c r="ALU23" s="32"/>
      <c r="ALV23" s="32"/>
      <c r="ALW23" s="32"/>
    </row>
    <row r="24" spans="1:1011" ht="30">
      <c r="A24" s="35" t="s">
        <v>137</v>
      </c>
      <c r="B24" s="35" t="s">
        <v>130</v>
      </c>
      <c r="C24" s="35" t="s">
        <v>85</v>
      </c>
      <c r="D24" s="35" t="s">
        <v>131</v>
      </c>
      <c r="E24" s="35" t="s">
        <v>132</v>
      </c>
      <c r="F24" s="35" t="s">
        <v>138</v>
      </c>
      <c r="G24" s="34">
        <v>1000000</v>
      </c>
      <c r="H24" s="34">
        <v>1000000</v>
      </c>
      <c r="I24" s="34">
        <v>0</v>
      </c>
      <c r="J24" s="34">
        <v>0</v>
      </c>
      <c r="K24" s="75">
        <v>14997.1</v>
      </c>
      <c r="L24" s="53">
        <f>196703.763+2.9</f>
        <v>196706.663</v>
      </c>
      <c r="M24" s="34">
        <v>788296.23699999996</v>
      </c>
      <c r="N24" s="34">
        <v>0</v>
      </c>
      <c r="O24" s="34">
        <v>0</v>
      </c>
      <c r="P24" s="34">
        <v>0</v>
      </c>
      <c r="Q24" s="34">
        <v>0</v>
      </c>
      <c r="ALR24" s="32"/>
      <c r="ALS24" s="32"/>
      <c r="ALT24" s="32"/>
      <c r="ALU24" s="32"/>
      <c r="ALV24" s="32"/>
      <c r="ALW24" s="32"/>
    </row>
    <row r="25" spans="1:1011" ht="30">
      <c r="A25" s="35" t="s">
        <v>139</v>
      </c>
      <c r="B25" s="35" t="s">
        <v>130</v>
      </c>
      <c r="C25" s="35" t="s">
        <v>85</v>
      </c>
      <c r="D25" s="35" t="s">
        <v>131</v>
      </c>
      <c r="E25" s="35" t="s">
        <v>132</v>
      </c>
      <c r="F25" s="35" t="s">
        <v>140</v>
      </c>
      <c r="G25" s="34">
        <v>5872500</v>
      </c>
      <c r="H25" s="34">
        <v>5872500</v>
      </c>
      <c r="I25" s="34">
        <v>0</v>
      </c>
      <c r="J25" s="34">
        <v>0</v>
      </c>
      <c r="K25" s="75">
        <v>422440.55</v>
      </c>
      <c r="L25" s="53">
        <v>2095743.44</v>
      </c>
      <c r="M25" s="53">
        <v>1432500</v>
      </c>
      <c r="N25" s="34">
        <v>1921816.01</v>
      </c>
      <c r="O25" s="34">
        <v>0</v>
      </c>
      <c r="P25" s="34">
        <v>0</v>
      </c>
      <c r="Q25" s="34">
        <v>0</v>
      </c>
      <c r="ALR25" s="32"/>
      <c r="ALS25" s="32"/>
      <c r="ALT25" s="32"/>
      <c r="ALU25" s="32"/>
      <c r="ALV25" s="32"/>
      <c r="ALW25" s="32"/>
    </row>
    <row r="26" spans="1:1011" ht="45">
      <c r="A26" s="35" t="s">
        <v>141</v>
      </c>
      <c r="B26" s="35" t="s">
        <v>142</v>
      </c>
      <c r="C26" s="35" t="s">
        <v>85</v>
      </c>
      <c r="D26" s="35" t="s">
        <v>86</v>
      </c>
      <c r="E26" s="35" t="s">
        <v>143</v>
      </c>
      <c r="F26" s="35" t="s">
        <v>144</v>
      </c>
      <c r="G26" s="34">
        <v>9000000</v>
      </c>
      <c r="H26" s="34">
        <v>9000000</v>
      </c>
      <c r="I26" s="34">
        <v>0</v>
      </c>
      <c r="J26" s="34">
        <v>0</v>
      </c>
      <c r="K26" s="34">
        <v>0</v>
      </c>
      <c r="L26" s="53">
        <v>600000</v>
      </c>
      <c r="M26" s="53">
        <v>3000000</v>
      </c>
      <c r="N26" s="34">
        <v>2000000</v>
      </c>
      <c r="O26" s="34">
        <v>3400000</v>
      </c>
      <c r="P26" s="34">
        <v>0</v>
      </c>
      <c r="Q26" s="34">
        <v>0</v>
      </c>
      <c r="ALR26" s="32"/>
      <c r="ALS26" s="32"/>
      <c r="ALT26" s="32"/>
      <c r="ALU26" s="32"/>
      <c r="ALV26" s="32"/>
      <c r="ALW26" s="32"/>
    </row>
    <row r="27" spans="1:1011" ht="30">
      <c r="A27" s="35" t="s">
        <v>146</v>
      </c>
      <c r="B27" s="35" t="s">
        <v>147</v>
      </c>
      <c r="C27" s="35" t="s">
        <v>85</v>
      </c>
      <c r="D27" s="35" t="s">
        <v>86</v>
      </c>
      <c r="E27" s="35" t="s">
        <v>148</v>
      </c>
      <c r="F27" s="35" t="s">
        <v>149</v>
      </c>
      <c r="G27" s="34">
        <v>455030</v>
      </c>
      <c r="H27" s="34">
        <v>455030</v>
      </c>
      <c r="I27" s="34">
        <v>0</v>
      </c>
      <c r="J27" s="34">
        <v>0</v>
      </c>
      <c r="K27" s="75">
        <v>291318.89</v>
      </c>
      <c r="L27" s="53">
        <v>163711.10999999999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ALR27" s="32"/>
      <c r="ALS27" s="32"/>
      <c r="ALT27" s="32"/>
      <c r="ALU27" s="32"/>
      <c r="ALV27" s="32"/>
      <c r="ALW27" s="32"/>
    </row>
    <row r="28" spans="1:1011" ht="30">
      <c r="A28" s="35" t="s">
        <v>150</v>
      </c>
      <c r="B28" s="35" t="s">
        <v>151</v>
      </c>
      <c r="C28" s="35" t="s">
        <v>85</v>
      </c>
      <c r="D28" s="35" t="s">
        <v>86</v>
      </c>
      <c r="E28" s="35" t="s">
        <v>152</v>
      </c>
      <c r="F28" s="35" t="s">
        <v>153</v>
      </c>
      <c r="G28" s="34">
        <v>299855.76</v>
      </c>
      <c r="H28" s="34">
        <v>296855.76</v>
      </c>
      <c r="I28" s="34">
        <v>3000</v>
      </c>
      <c r="J28" s="34">
        <v>0</v>
      </c>
      <c r="K28" s="75">
        <v>169094.25</v>
      </c>
      <c r="L28" s="53">
        <v>127761.51000000001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ALR28" s="32"/>
      <c r="ALS28" s="32"/>
      <c r="ALT28" s="32"/>
      <c r="ALU28" s="32"/>
      <c r="ALV28" s="32"/>
      <c r="ALW28" s="32"/>
    </row>
    <row r="29" spans="1:1011" ht="30">
      <c r="A29" s="35" t="s">
        <v>154</v>
      </c>
      <c r="B29" s="35" t="s">
        <v>155</v>
      </c>
      <c r="C29" s="35" t="s">
        <v>85</v>
      </c>
      <c r="D29" s="35" t="s">
        <v>86</v>
      </c>
      <c r="E29" s="35" t="s">
        <v>156</v>
      </c>
      <c r="F29" s="35" t="s">
        <v>157</v>
      </c>
      <c r="G29" s="34">
        <v>340177.1</v>
      </c>
      <c r="H29" s="34">
        <v>340177.1</v>
      </c>
      <c r="I29" s="34">
        <v>0</v>
      </c>
      <c r="J29" s="34">
        <v>0</v>
      </c>
      <c r="K29" s="75">
        <v>204106.3</v>
      </c>
      <c r="L29" s="53">
        <v>136070.80000000002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ALR29" s="32"/>
      <c r="ALS29" s="32"/>
      <c r="ALT29" s="32"/>
      <c r="ALU29" s="32"/>
      <c r="ALV29" s="32"/>
      <c r="ALW29" s="32"/>
    </row>
    <row r="30" spans="1:1011" ht="30">
      <c r="A30" s="35" t="s">
        <v>158</v>
      </c>
      <c r="B30" s="35" t="s">
        <v>159</v>
      </c>
      <c r="C30" s="35" t="s">
        <v>85</v>
      </c>
      <c r="D30" s="35" t="s">
        <v>86</v>
      </c>
      <c r="E30" s="35" t="s">
        <v>160</v>
      </c>
      <c r="F30" s="35" t="s">
        <v>161</v>
      </c>
      <c r="G30" s="34">
        <v>1550000</v>
      </c>
      <c r="H30" s="34">
        <v>1550000</v>
      </c>
      <c r="I30" s="34">
        <v>0</v>
      </c>
      <c r="J30" s="34">
        <v>0</v>
      </c>
      <c r="K30" s="75">
        <v>926907.66</v>
      </c>
      <c r="L30" s="53">
        <v>623092.34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ALR30" s="32"/>
      <c r="ALS30" s="32"/>
      <c r="ALT30" s="32"/>
      <c r="ALU30" s="32"/>
      <c r="ALV30" s="32"/>
      <c r="ALW30" s="32"/>
    </row>
    <row r="31" spans="1:1011" ht="30">
      <c r="A31" s="35" t="s">
        <v>162</v>
      </c>
      <c r="B31" s="35" t="s">
        <v>159</v>
      </c>
      <c r="C31" s="35" t="s">
        <v>85</v>
      </c>
      <c r="D31" s="35" t="s">
        <v>86</v>
      </c>
      <c r="E31" s="35" t="s">
        <v>163</v>
      </c>
      <c r="F31" s="35" t="s">
        <v>164</v>
      </c>
      <c r="G31" s="34">
        <v>375000</v>
      </c>
      <c r="H31" s="34">
        <v>375000</v>
      </c>
      <c r="I31" s="34">
        <v>0</v>
      </c>
      <c r="J31" s="34">
        <v>0</v>
      </c>
      <c r="K31" s="75">
        <v>224991.83</v>
      </c>
      <c r="L31" s="53">
        <v>150008.17000000001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ALR31" s="32"/>
      <c r="ALS31" s="32"/>
      <c r="ALT31" s="32"/>
      <c r="ALU31" s="32"/>
      <c r="ALV31" s="32"/>
      <c r="ALW31" s="32"/>
    </row>
    <row r="32" spans="1:1011" ht="30">
      <c r="A32" s="35" t="s">
        <v>165</v>
      </c>
      <c r="B32" s="35" t="s">
        <v>166</v>
      </c>
      <c r="C32" s="35" t="s">
        <v>85</v>
      </c>
      <c r="D32" s="35" t="s">
        <v>86</v>
      </c>
      <c r="E32" s="35" t="s">
        <v>167</v>
      </c>
      <c r="F32" s="35" t="s">
        <v>168</v>
      </c>
      <c r="G32" s="34">
        <v>805453</v>
      </c>
      <c r="H32" s="34">
        <v>805453</v>
      </c>
      <c r="I32" s="34">
        <v>0</v>
      </c>
      <c r="J32" s="34">
        <v>0</v>
      </c>
      <c r="K32" s="75">
        <v>483271.8</v>
      </c>
      <c r="L32" s="53">
        <v>322181.2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ALR32" s="32"/>
      <c r="ALS32" s="32"/>
      <c r="ALT32" s="32"/>
      <c r="ALU32" s="32"/>
      <c r="ALV32" s="32"/>
      <c r="ALW32" s="32"/>
    </row>
    <row r="33" spans="1:1011" ht="30">
      <c r="A33" s="35" t="s">
        <v>169</v>
      </c>
      <c r="B33" s="35" t="s">
        <v>170</v>
      </c>
      <c r="C33" s="35" t="s">
        <v>85</v>
      </c>
      <c r="D33" s="35" t="s">
        <v>86</v>
      </c>
      <c r="E33" s="35" t="s">
        <v>171</v>
      </c>
      <c r="F33" s="35" t="s">
        <v>172</v>
      </c>
      <c r="G33" s="34">
        <v>325000</v>
      </c>
      <c r="H33" s="34">
        <v>325000</v>
      </c>
      <c r="I33" s="34">
        <v>0</v>
      </c>
      <c r="J33" s="50">
        <v>13412.56</v>
      </c>
      <c r="K33" s="75">
        <f>251737.18-J33</f>
        <v>238324.62</v>
      </c>
      <c r="L33" s="53">
        <v>73262.820000000007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ALR33" s="32"/>
      <c r="ALS33" s="32"/>
      <c r="ALT33" s="32"/>
      <c r="ALU33" s="32"/>
      <c r="ALV33" s="32"/>
      <c r="ALW33" s="32"/>
    </row>
    <row r="34" spans="1:1011" ht="30">
      <c r="A34" s="35" t="s">
        <v>173</v>
      </c>
      <c r="B34" s="35" t="s">
        <v>117</v>
      </c>
      <c r="C34" s="35" t="s">
        <v>85</v>
      </c>
      <c r="D34" s="35" t="s">
        <v>86</v>
      </c>
      <c r="E34" s="35" t="s">
        <v>174</v>
      </c>
      <c r="F34" s="35" t="s">
        <v>175</v>
      </c>
      <c r="G34" s="34">
        <v>450000</v>
      </c>
      <c r="H34" s="34">
        <v>427500</v>
      </c>
      <c r="I34" s="34">
        <v>22500</v>
      </c>
      <c r="J34" s="34">
        <v>0</v>
      </c>
      <c r="K34" s="75">
        <v>270326.21999999997</v>
      </c>
      <c r="L34" s="53">
        <v>157173.78000000003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ALR34" s="32"/>
      <c r="ALS34" s="32"/>
      <c r="ALT34" s="32"/>
      <c r="ALU34" s="32"/>
      <c r="ALV34" s="32"/>
      <c r="ALW34" s="32"/>
    </row>
    <row r="35" spans="1:1011" ht="30">
      <c r="A35" s="35" t="s">
        <v>176</v>
      </c>
      <c r="B35" s="35" t="s">
        <v>117</v>
      </c>
      <c r="C35" s="35" t="s">
        <v>85</v>
      </c>
      <c r="D35" s="35" t="s">
        <v>86</v>
      </c>
      <c r="E35" s="35" t="s">
        <v>177</v>
      </c>
      <c r="F35" s="35" t="s">
        <v>178</v>
      </c>
      <c r="G35" s="34">
        <v>602000</v>
      </c>
      <c r="H35" s="34">
        <v>571900</v>
      </c>
      <c r="I35" s="34">
        <v>30100</v>
      </c>
      <c r="J35" s="34">
        <v>0</v>
      </c>
      <c r="K35" s="75">
        <v>362635.3</v>
      </c>
      <c r="L35" s="53">
        <v>209264.7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ALR35" s="32"/>
      <c r="ALS35" s="32"/>
      <c r="ALT35" s="32"/>
      <c r="ALU35" s="32"/>
      <c r="ALV35" s="32"/>
      <c r="ALW35" s="32"/>
    </row>
    <row r="36" spans="1:1011" ht="30">
      <c r="A36" s="35" t="s">
        <v>179</v>
      </c>
      <c r="B36" s="35" t="s">
        <v>117</v>
      </c>
      <c r="C36" s="35" t="s">
        <v>85</v>
      </c>
      <c r="D36" s="35" t="s">
        <v>86</v>
      </c>
      <c r="E36" s="35" t="s">
        <v>180</v>
      </c>
      <c r="F36" s="35" t="s">
        <v>181</v>
      </c>
      <c r="G36" s="34">
        <v>180000</v>
      </c>
      <c r="H36" s="34">
        <v>171000</v>
      </c>
      <c r="I36" s="34">
        <f>G36-H36</f>
        <v>9000</v>
      </c>
      <c r="J36" s="34">
        <v>0</v>
      </c>
      <c r="K36" s="75">
        <v>108466.18</v>
      </c>
      <c r="L36" s="53">
        <v>62533.820000000007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ALR36" s="32"/>
      <c r="ALS36" s="32"/>
      <c r="ALT36" s="32"/>
      <c r="ALU36" s="32"/>
      <c r="ALV36" s="32"/>
      <c r="ALW36" s="32"/>
    </row>
    <row r="37" spans="1:1011" ht="45">
      <c r="A37" s="35" t="s">
        <v>182</v>
      </c>
      <c r="B37" s="35" t="s">
        <v>117</v>
      </c>
      <c r="C37" s="35" t="s">
        <v>85</v>
      </c>
      <c r="D37" s="35" t="s">
        <v>86</v>
      </c>
      <c r="E37" s="35" t="s">
        <v>183</v>
      </c>
      <c r="F37" s="35" t="s">
        <v>184</v>
      </c>
      <c r="G37" s="34">
        <v>350000</v>
      </c>
      <c r="H37" s="34">
        <v>332500</v>
      </c>
      <c r="I37" s="34">
        <v>17500</v>
      </c>
      <c r="J37" s="34">
        <v>0</v>
      </c>
      <c r="K37" s="75">
        <v>211044.37</v>
      </c>
      <c r="L37" s="53">
        <v>121455.63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ALR37" s="32"/>
      <c r="ALS37" s="32"/>
      <c r="ALT37" s="32"/>
      <c r="ALU37" s="32"/>
      <c r="ALV37" s="32"/>
      <c r="ALW37" s="32"/>
    </row>
    <row r="38" spans="1:1011" ht="30">
      <c r="A38" s="35" t="s">
        <v>185</v>
      </c>
      <c r="B38" s="35" t="s">
        <v>94</v>
      </c>
      <c r="C38" s="35" t="s">
        <v>85</v>
      </c>
      <c r="D38" s="35" t="s">
        <v>86</v>
      </c>
      <c r="E38" s="35" t="s">
        <v>186</v>
      </c>
      <c r="F38" s="35" t="s">
        <v>187</v>
      </c>
      <c r="G38" s="34">
        <v>497675</v>
      </c>
      <c r="H38" s="34">
        <v>497675</v>
      </c>
      <c r="I38" s="34">
        <v>0</v>
      </c>
      <c r="J38" s="34">
        <v>0</v>
      </c>
      <c r="K38" s="75">
        <v>140170.71</v>
      </c>
      <c r="L38" s="53">
        <v>357504.29000000004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ALR38" s="32"/>
      <c r="ALS38" s="32"/>
      <c r="ALT38" s="32"/>
      <c r="ALU38" s="32"/>
      <c r="ALV38" s="32"/>
      <c r="ALW38" s="32"/>
    </row>
    <row r="39" spans="1:1011" ht="30">
      <c r="A39" s="35" t="s">
        <v>188</v>
      </c>
      <c r="B39" s="35" t="s">
        <v>94</v>
      </c>
      <c r="C39" s="35" t="s">
        <v>85</v>
      </c>
      <c r="D39" s="35" t="s">
        <v>86</v>
      </c>
      <c r="E39" s="35" t="s">
        <v>189</v>
      </c>
      <c r="F39" s="35" t="s">
        <v>190</v>
      </c>
      <c r="G39" s="34">
        <v>409031.28</v>
      </c>
      <c r="H39" s="34">
        <v>409031.28</v>
      </c>
      <c r="I39" s="34">
        <v>0</v>
      </c>
      <c r="J39" s="50">
        <v>173393.65</v>
      </c>
      <c r="K39" s="75">
        <f>250499.01-J39</f>
        <v>77105.360000000015</v>
      </c>
      <c r="L39" s="53">
        <v>158532.26999999999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ALR39" s="32"/>
      <c r="ALS39" s="32"/>
      <c r="ALT39" s="32"/>
      <c r="ALU39" s="32"/>
      <c r="ALV39" s="32"/>
      <c r="ALW39" s="32"/>
    </row>
    <row r="40" spans="1:1011" ht="45">
      <c r="A40" s="35" t="s">
        <v>191</v>
      </c>
      <c r="B40" s="35" t="s">
        <v>192</v>
      </c>
      <c r="C40" s="35" t="s">
        <v>85</v>
      </c>
      <c r="D40" s="35" t="s">
        <v>86</v>
      </c>
      <c r="E40" s="35" t="s">
        <v>193</v>
      </c>
      <c r="F40" s="35" t="s">
        <v>194</v>
      </c>
      <c r="G40" s="34">
        <v>886170</v>
      </c>
      <c r="H40" s="34">
        <v>886170</v>
      </c>
      <c r="I40" s="34">
        <v>0</v>
      </c>
      <c r="J40" s="34">
        <v>0</v>
      </c>
      <c r="K40" s="75">
        <v>531780</v>
      </c>
      <c r="L40" s="53">
        <v>354390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ALR40" s="32"/>
      <c r="ALS40" s="32"/>
      <c r="ALT40" s="32"/>
      <c r="ALU40" s="32"/>
      <c r="ALV40" s="32"/>
      <c r="ALW40" s="32"/>
    </row>
    <row r="41" spans="1:1011" ht="30">
      <c r="A41" s="35" t="s">
        <v>195</v>
      </c>
      <c r="B41" s="35" t="s">
        <v>196</v>
      </c>
      <c r="C41" s="35" t="s">
        <v>85</v>
      </c>
      <c r="D41" s="35" t="s">
        <v>86</v>
      </c>
      <c r="E41" s="35" t="s">
        <v>197</v>
      </c>
      <c r="F41" s="35" t="s">
        <v>198</v>
      </c>
      <c r="G41" s="34">
        <v>1085000</v>
      </c>
      <c r="H41" s="34">
        <v>1085000</v>
      </c>
      <c r="I41" s="34">
        <v>0</v>
      </c>
      <c r="J41" s="34">
        <v>0</v>
      </c>
      <c r="K41" s="75">
        <v>651000</v>
      </c>
      <c r="L41" s="53">
        <v>434000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ALR41" s="32"/>
      <c r="ALS41" s="32"/>
      <c r="ALT41" s="32"/>
      <c r="ALU41" s="32"/>
      <c r="ALV41" s="32"/>
      <c r="ALW41" s="32"/>
    </row>
    <row r="42" spans="1:1011" ht="30">
      <c r="A42" s="35" t="s">
        <v>199</v>
      </c>
      <c r="B42" s="35" t="s">
        <v>200</v>
      </c>
      <c r="C42" s="35" t="s">
        <v>85</v>
      </c>
      <c r="D42" s="35" t="s">
        <v>86</v>
      </c>
      <c r="E42" s="35" t="s">
        <v>201</v>
      </c>
      <c r="F42" s="35" t="s">
        <v>202</v>
      </c>
      <c r="G42" s="34">
        <v>930000</v>
      </c>
      <c r="H42" s="34">
        <v>883500</v>
      </c>
      <c r="I42" s="34">
        <v>46500</v>
      </c>
      <c r="J42" s="34">
        <v>0</v>
      </c>
      <c r="K42" s="75">
        <v>650443.47</v>
      </c>
      <c r="L42" s="53">
        <v>233056.53000000003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ALR42" s="32"/>
      <c r="ALS42" s="32"/>
      <c r="ALT42" s="32"/>
      <c r="ALU42" s="32"/>
      <c r="ALV42" s="32"/>
      <c r="ALW42" s="32"/>
    </row>
    <row r="43" spans="1:1011" ht="30">
      <c r="A43" s="35" t="s">
        <v>203</v>
      </c>
      <c r="B43" s="35" t="s">
        <v>204</v>
      </c>
      <c r="C43" s="35" t="s">
        <v>85</v>
      </c>
      <c r="D43" s="35" t="s">
        <v>86</v>
      </c>
      <c r="E43" s="35" t="s">
        <v>205</v>
      </c>
      <c r="F43" s="35" t="s">
        <v>206</v>
      </c>
      <c r="G43" s="34">
        <v>324000</v>
      </c>
      <c r="H43" s="34">
        <v>324000</v>
      </c>
      <c r="I43" s="34">
        <v>0</v>
      </c>
      <c r="J43" s="50">
        <v>5124</v>
      </c>
      <c r="K43" s="75">
        <f>319325-J43</f>
        <v>314201</v>
      </c>
      <c r="L43" s="53">
        <v>4675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ALR43" s="32"/>
      <c r="ALS43" s="32"/>
      <c r="ALT43" s="32"/>
      <c r="ALU43" s="32"/>
      <c r="ALV43" s="32"/>
      <c r="ALW43" s="32"/>
    </row>
    <row r="44" spans="1:1011" ht="32.25" customHeight="1">
      <c r="A44" s="35" t="s">
        <v>207</v>
      </c>
      <c r="B44" s="35" t="s">
        <v>208</v>
      </c>
      <c r="C44" s="35" t="s">
        <v>85</v>
      </c>
      <c r="D44" s="35" t="s">
        <v>86</v>
      </c>
      <c r="E44" s="35" t="s">
        <v>209</v>
      </c>
      <c r="F44" s="35" t="s">
        <v>210</v>
      </c>
      <c r="G44" s="34">
        <v>450000</v>
      </c>
      <c r="H44" s="34">
        <v>450000</v>
      </c>
      <c r="I44" s="34">
        <v>0</v>
      </c>
      <c r="J44" s="50">
        <v>11419.2</v>
      </c>
      <c r="K44" s="75">
        <f>270152.28-J44</f>
        <v>258733.08000000002</v>
      </c>
      <c r="L44" s="53">
        <v>179847.71999999997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</row>
    <row r="45" spans="1:1011" ht="38.25" customHeight="1">
      <c r="A45" s="35" t="s">
        <v>211</v>
      </c>
      <c r="B45" s="35" t="s">
        <v>109</v>
      </c>
      <c r="C45" s="35" t="s">
        <v>85</v>
      </c>
      <c r="D45" s="35" t="s">
        <v>86</v>
      </c>
      <c r="E45" s="35" t="s">
        <v>212</v>
      </c>
      <c r="F45" s="35" t="s">
        <v>213</v>
      </c>
      <c r="G45" s="34">
        <v>703433.11</v>
      </c>
      <c r="H45" s="34">
        <v>703433.11</v>
      </c>
      <c r="I45" s="34">
        <v>0</v>
      </c>
      <c r="J45" s="34">
        <v>0</v>
      </c>
      <c r="K45" s="75">
        <v>658699.03</v>
      </c>
      <c r="L45" s="53">
        <v>44734.079999999958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</row>
    <row r="46" spans="1:1011" ht="29.25" customHeight="1">
      <c r="A46" s="35" t="s">
        <v>214</v>
      </c>
      <c r="B46" s="35" t="s">
        <v>109</v>
      </c>
      <c r="C46" s="35" t="s">
        <v>85</v>
      </c>
      <c r="D46" s="35" t="s">
        <v>86</v>
      </c>
      <c r="E46" s="35" t="s">
        <v>215</v>
      </c>
      <c r="F46" s="35" t="s">
        <v>216</v>
      </c>
      <c r="G46" s="34">
        <v>722288.6</v>
      </c>
      <c r="H46" s="34">
        <v>722288.6</v>
      </c>
      <c r="I46" s="34">
        <v>0</v>
      </c>
      <c r="J46" s="34">
        <v>0</v>
      </c>
      <c r="K46" s="75">
        <v>644534.29</v>
      </c>
      <c r="L46" s="53">
        <v>77754.309999999939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</row>
    <row r="47" spans="1:1011" ht="30">
      <c r="A47" s="35" t="s">
        <v>217</v>
      </c>
      <c r="B47" s="35" t="s">
        <v>109</v>
      </c>
      <c r="C47" s="35" t="s">
        <v>85</v>
      </c>
      <c r="D47" s="35" t="s">
        <v>86</v>
      </c>
      <c r="E47" s="35" t="s">
        <v>218</v>
      </c>
      <c r="F47" s="35" t="s">
        <v>219</v>
      </c>
      <c r="G47" s="34">
        <v>769201.25</v>
      </c>
      <c r="H47" s="34">
        <v>769201.25</v>
      </c>
      <c r="I47" s="34">
        <v>0</v>
      </c>
      <c r="J47" s="34">
        <v>0</v>
      </c>
      <c r="K47" s="75">
        <v>745253.61</v>
      </c>
      <c r="L47" s="53">
        <v>23947.640000000014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</row>
    <row r="48" spans="1:1011" ht="30">
      <c r="A48" s="35" t="s">
        <v>220</v>
      </c>
      <c r="B48" s="35" t="s">
        <v>204</v>
      </c>
      <c r="C48" s="35" t="s">
        <v>85</v>
      </c>
      <c r="D48" s="35" t="s">
        <v>86</v>
      </c>
      <c r="E48" s="35" t="s">
        <v>221</v>
      </c>
      <c r="F48" s="35" t="s">
        <v>222</v>
      </c>
      <c r="G48" s="34">
        <v>510000</v>
      </c>
      <c r="H48" s="34">
        <v>510000</v>
      </c>
      <c r="I48" s="34">
        <v>0</v>
      </c>
      <c r="J48" s="50">
        <v>8326.5</v>
      </c>
      <c r="K48" s="75">
        <f>403184.47-J48</f>
        <v>394857.97</v>
      </c>
      <c r="L48" s="53">
        <v>106815.53000000003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</row>
    <row r="49" spans="1:17" ht="45">
      <c r="A49" s="69" t="s">
        <v>514</v>
      </c>
      <c r="B49" s="35" t="s">
        <v>223</v>
      </c>
      <c r="C49" s="35" t="s">
        <v>85</v>
      </c>
      <c r="D49" s="35" t="s">
        <v>224</v>
      </c>
      <c r="E49" s="35" t="s">
        <v>225</v>
      </c>
      <c r="F49" s="35" t="s">
        <v>226</v>
      </c>
      <c r="G49" s="34">
        <v>7000000</v>
      </c>
      <c r="H49" s="34">
        <v>4500000</v>
      </c>
      <c r="I49" s="34">
        <v>2500000</v>
      </c>
      <c r="J49" s="34">
        <v>0</v>
      </c>
      <c r="K49" s="75">
        <v>512570.3</v>
      </c>
      <c r="L49" s="53">
        <v>1987429.7</v>
      </c>
      <c r="M49" s="53">
        <v>2000000</v>
      </c>
      <c r="N49" s="34">
        <v>0</v>
      </c>
      <c r="O49" s="34">
        <v>0</v>
      </c>
      <c r="P49" s="34">
        <v>0</v>
      </c>
      <c r="Q49" s="34">
        <v>0</v>
      </c>
    </row>
    <row r="50" spans="1:17" ht="30">
      <c r="A50" s="35" t="s">
        <v>227</v>
      </c>
      <c r="B50" s="35" t="s">
        <v>130</v>
      </c>
      <c r="C50" s="35" t="s">
        <v>85</v>
      </c>
      <c r="D50" s="35" t="s">
        <v>131</v>
      </c>
      <c r="E50" s="35" t="s">
        <v>132</v>
      </c>
      <c r="F50" s="35" t="s">
        <v>228</v>
      </c>
      <c r="G50" s="34">
        <v>1108264.46</v>
      </c>
      <c r="H50" s="34">
        <v>1108264.46</v>
      </c>
      <c r="I50" s="34">
        <v>0</v>
      </c>
      <c r="J50" s="75">
        <v>85251.11</v>
      </c>
      <c r="K50" s="75">
        <v>341004.45</v>
      </c>
      <c r="L50" s="53">
        <v>682008.9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</row>
    <row r="51" spans="1:17" ht="30">
      <c r="A51" s="35" t="s">
        <v>229</v>
      </c>
      <c r="B51" s="35" t="s">
        <v>130</v>
      </c>
      <c r="C51" s="35" t="s">
        <v>85</v>
      </c>
      <c r="D51" s="35" t="s">
        <v>131</v>
      </c>
      <c r="E51" s="35" t="s">
        <v>132</v>
      </c>
      <c r="F51" s="35" t="s">
        <v>230</v>
      </c>
      <c r="G51" s="34">
        <v>1223157.2600000002</v>
      </c>
      <c r="H51" s="34">
        <v>1223157.2600000002</v>
      </c>
      <c r="I51" s="34">
        <v>0</v>
      </c>
      <c r="J51" s="75">
        <v>94089.02</v>
      </c>
      <c r="K51" s="75">
        <v>613430.38</v>
      </c>
      <c r="L51" s="53">
        <v>515637.86000000004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</row>
    <row r="52" spans="1:17" ht="45">
      <c r="A52" s="35" t="s">
        <v>231</v>
      </c>
      <c r="B52" s="35" t="s">
        <v>142</v>
      </c>
      <c r="C52" s="35" t="s">
        <v>85</v>
      </c>
      <c r="D52" s="35" t="s">
        <v>232</v>
      </c>
      <c r="E52" s="35" t="s">
        <v>233</v>
      </c>
      <c r="F52" s="35" t="s">
        <v>234</v>
      </c>
      <c r="G52" s="34">
        <v>7000000</v>
      </c>
      <c r="H52" s="34">
        <v>7000000</v>
      </c>
      <c r="I52" s="34">
        <v>0</v>
      </c>
      <c r="J52" s="34">
        <v>0</v>
      </c>
      <c r="K52" s="75">
        <v>5046196.33</v>
      </c>
      <c r="L52" s="53">
        <v>1953803.67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</row>
    <row r="53" spans="1:17" ht="45">
      <c r="A53" s="35" t="s">
        <v>235</v>
      </c>
      <c r="B53" s="35" t="s">
        <v>236</v>
      </c>
      <c r="C53" s="35" t="s">
        <v>237</v>
      </c>
      <c r="D53" s="35" t="s">
        <v>238</v>
      </c>
      <c r="E53" s="35" t="s">
        <v>239</v>
      </c>
      <c r="F53" s="35" t="s">
        <v>240</v>
      </c>
      <c r="G53" s="34">
        <v>2500000</v>
      </c>
      <c r="H53" s="34">
        <v>1600000</v>
      </c>
      <c r="I53" s="34">
        <v>900000</v>
      </c>
      <c r="J53" s="74">
        <v>571676.69999999995</v>
      </c>
      <c r="K53" s="75">
        <f>1600000-J53</f>
        <v>1028323.3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</row>
    <row r="54" spans="1:17" ht="30">
      <c r="A54" s="35" t="s">
        <v>241</v>
      </c>
      <c r="B54" s="35" t="s">
        <v>242</v>
      </c>
      <c r="C54" s="35" t="s">
        <v>237</v>
      </c>
      <c r="D54" s="35" t="s">
        <v>238</v>
      </c>
      <c r="E54" s="35" t="s">
        <v>243</v>
      </c>
      <c r="F54" s="35" t="s">
        <v>244</v>
      </c>
      <c r="G54" s="34">
        <v>631580</v>
      </c>
      <c r="H54" s="34">
        <v>600000</v>
      </c>
      <c r="I54" s="34">
        <v>31580</v>
      </c>
      <c r="J54" s="75">
        <v>154812.57999999999</v>
      </c>
      <c r="K54" s="75">
        <f>430467.98-154812.58</f>
        <v>275655.40000000002</v>
      </c>
      <c r="L54" s="53">
        <v>169532.02000000002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</row>
    <row r="55" spans="1:17" s="31" customFormat="1" ht="30">
      <c r="A55" s="35" t="s">
        <v>245</v>
      </c>
      <c r="B55" s="35" t="s">
        <v>242</v>
      </c>
      <c r="C55" s="35" t="s">
        <v>237</v>
      </c>
      <c r="D55" s="35" t="s">
        <v>238</v>
      </c>
      <c r="E55" s="35" t="s">
        <v>246</v>
      </c>
      <c r="F55" s="35" t="s">
        <v>247</v>
      </c>
      <c r="G55" s="34">
        <v>842105</v>
      </c>
      <c r="H55" s="34">
        <v>800000</v>
      </c>
      <c r="I55" s="34">
        <v>42105</v>
      </c>
      <c r="J55" s="34">
        <v>0</v>
      </c>
      <c r="K55" s="75">
        <v>5825.96</v>
      </c>
      <c r="L55" s="53">
        <v>494174.04</v>
      </c>
      <c r="M55" s="34">
        <v>300000</v>
      </c>
      <c r="N55" s="34">
        <v>0</v>
      </c>
      <c r="O55" s="34">
        <v>0</v>
      </c>
      <c r="P55" s="34">
        <v>0</v>
      </c>
      <c r="Q55" s="34">
        <v>0</v>
      </c>
    </row>
    <row r="56" spans="1:17" s="31" customFormat="1" ht="30">
      <c r="A56" s="35" t="s">
        <v>248</v>
      </c>
      <c r="B56" s="35" t="s">
        <v>242</v>
      </c>
      <c r="C56" s="35" t="s">
        <v>237</v>
      </c>
      <c r="D56" s="35" t="s">
        <v>238</v>
      </c>
      <c r="E56" s="35" t="s">
        <v>249</v>
      </c>
      <c r="F56" s="35" t="s">
        <v>250</v>
      </c>
      <c r="G56" s="34">
        <v>1126200</v>
      </c>
      <c r="H56" s="34">
        <v>800000</v>
      </c>
      <c r="I56" s="34">
        <v>326200</v>
      </c>
      <c r="J56" s="34">
        <v>0</v>
      </c>
      <c r="K56" s="75">
        <v>229062.22</v>
      </c>
      <c r="L56" s="53">
        <v>320937.78000000003</v>
      </c>
      <c r="M56" s="34">
        <v>250000</v>
      </c>
      <c r="N56" s="34">
        <v>0</v>
      </c>
      <c r="O56" s="34">
        <v>0</v>
      </c>
      <c r="P56" s="34">
        <v>0</v>
      </c>
      <c r="Q56" s="34">
        <v>0</v>
      </c>
    </row>
    <row r="57" spans="1:17" ht="30">
      <c r="A57" s="35" t="s">
        <v>251</v>
      </c>
      <c r="B57" s="35" t="s">
        <v>252</v>
      </c>
      <c r="C57" s="35" t="s">
        <v>237</v>
      </c>
      <c r="D57" s="35" t="s">
        <v>238</v>
      </c>
      <c r="E57" s="35" t="s">
        <v>253</v>
      </c>
      <c r="F57" s="35" t="s">
        <v>254</v>
      </c>
      <c r="G57" s="34">
        <v>730541.44</v>
      </c>
      <c r="H57" s="34">
        <v>600000</v>
      </c>
      <c r="I57" s="34">
        <v>130541.44</v>
      </c>
      <c r="J57" s="74">
        <v>491938.59</v>
      </c>
      <c r="K57" s="75">
        <f>600000-J57</f>
        <v>108061.40999999997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</row>
    <row r="58" spans="1:17" s="31" customFormat="1" ht="30">
      <c r="A58" s="35" t="s">
        <v>255</v>
      </c>
      <c r="B58" s="35" t="s">
        <v>256</v>
      </c>
      <c r="C58" s="35" t="s">
        <v>237</v>
      </c>
      <c r="D58" s="35" t="s">
        <v>238</v>
      </c>
      <c r="E58" s="35" t="s">
        <v>257</v>
      </c>
      <c r="F58" s="35" t="s">
        <v>464</v>
      </c>
      <c r="G58" s="34">
        <v>4000000</v>
      </c>
      <c r="H58" s="34">
        <v>4000000</v>
      </c>
      <c r="I58" s="34">
        <v>0</v>
      </c>
      <c r="J58" s="74">
        <v>51631.839999999997</v>
      </c>
      <c r="K58" s="75">
        <f>59355.96-J58</f>
        <v>7724.1200000000026</v>
      </c>
      <c r="L58" s="53">
        <v>990644.04</v>
      </c>
      <c r="M58" s="53">
        <v>2000000</v>
      </c>
      <c r="N58" s="34">
        <v>950000</v>
      </c>
      <c r="O58" s="34">
        <v>0</v>
      </c>
      <c r="P58" s="34">
        <v>0</v>
      </c>
      <c r="Q58" s="34">
        <v>0</v>
      </c>
    </row>
    <row r="59" spans="1:17" ht="30">
      <c r="A59" s="35" t="s">
        <v>258</v>
      </c>
      <c r="B59" s="35" t="s">
        <v>259</v>
      </c>
      <c r="C59" s="35" t="s">
        <v>237</v>
      </c>
      <c r="D59" s="35" t="s">
        <v>238</v>
      </c>
      <c r="E59" s="35" t="s">
        <v>260</v>
      </c>
      <c r="F59" s="35" t="s">
        <v>261</v>
      </c>
      <c r="G59" s="34">
        <v>515479.94</v>
      </c>
      <c r="H59" s="34">
        <v>450000</v>
      </c>
      <c r="I59" s="34">
        <v>65479.94</v>
      </c>
      <c r="J59" s="74">
        <v>137925.75</v>
      </c>
      <c r="K59" s="34">
        <f>450000-J59</f>
        <v>312074.25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</row>
    <row r="60" spans="1:17" ht="78.75" customHeight="1">
      <c r="A60" s="35" t="s">
        <v>262</v>
      </c>
      <c r="B60" s="35" t="s">
        <v>259</v>
      </c>
      <c r="C60" s="35" t="s">
        <v>237</v>
      </c>
      <c r="D60" s="35" t="s">
        <v>238</v>
      </c>
      <c r="E60" s="35" t="s">
        <v>260</v>
      </c>
      <c r="F60" s="35" t="s">
        <v>263</v>
      </c>
      <c r="G60" s="34">
        <v>157500</v>
      </c>
      <c r="H60" s="34">
        <v>150000</v>
      </c>
      <c r="I60" s="34">
        <v>7500</v>
      </c>
      <c r="J60" s="34">
        <v>150000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</row>
    <row r="61" spans="1:17" ht="30">
      <c r="A61" s="35" t="s">
        <v>264</v>
      </c>
      <c r="B61" s="35" t="s">
        <v>259</v>
      </c>
      <c r="C61" s="35" t="s">
        <v>237</v>
      </c>
      <c r="D61" s="35" t="s">
        <v>238</v>
      </c>
      <c r="E61" s="35" t="s">
        <v>265</v>
      </c>
      <c r="F61" s="35" t="s">
        <v>266</v>
      </c>
      <c r="G61" s="34">
        <v>580500</v>
      </c>
      <c r="H61" s="34">
        <v>545000</v>
      </c>
      <c r="I61" s="34">
        <v>35500</v>
      </c>
      <c r="J61" s="75">
        <v>300000</v>
      </c>
      <c r="K61" s="75">
        <v>156910.26149999996</v>
      </c>
      <c r="L61" s="53">
        <v>88089.738500000036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</row>
    <row r="62" spans="1:17" ht="30">
      <c r="A62" s="35" t="s">
        <v>267</v>
      </c>
      <c r="B62" s="35" t="s">
        <v>259</v>
      </c>
      <c r="C62" s="35" t="s">
        <v>237</v>
      </c>
      <c r="D62" s="35" t="s">
        <v>238</v>
      </c>
      <c r="E62" s="35" t="s">
        <v>268</v>
      </c>
      <c r="F62" s="35" t="s">
        <v>269</v>
      </c>
      <c r="G62" s="34">
        <v>487210</v>
      </c>
      <c r="H62" s="34">
        <v>460000</v>
      </c>
      <c r="I62" s="34">
        <v>27210</v>
      </c>
      <c r="J62" s="75">
        <v>150000</v>
      </c>
      <c r="K62" s="75">
        <v>262113.88549999997</v>
      </c>
      <c r="L62" s="53">
        <v>47886.114500000025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</row>
    <row r="63" spans="1:17" ht="30">
      <c r="A63" s="35" t="s">
        <v>270</v>
      </c>
      <c r="B63" s="35" t="s">
        <v>259</v>
      </c>
      <c r="C63" s="35" t="s">
        <v>237</v>
      </c>
      <c r="D63" s="35" t="s">
        <v>238</v>
      </c>
      <c r="E63" s="35" t="s">
        <v>271</v>
      </c>
      <c r="F63" s="35" t="s">
        <v>272</v>
      </c>
      <c r="G63" s="34">
        <v>367500</v>
      </c>
      <c r="H63" s="34">
        <v>350000</v>
      </c>
      <c r="I63" s="34">
        <v>17500</v>
      </c>
      <c r="J63" s="75">
        <v>100000</v>
      </c>
      <c r="K63" s="75">
        <v>221378.04599999997</v>
      </c>
      <c r="L63" s="53">
        <v>28621.954000000027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</row>
    <row r="64" spans="1:17" s="31" customFormat="1" ht="30">
      <c r="A64" s="35" t="s">
        <v>273</v>
      </c>
      <c r="B64" s="35" t="s">
        <v>252</v>
      </c>
      <c r="C64" s="35" t="s">
        <v>237</v>
      </c>
      <c r="D64" s="35" t="s">
        <v>238</v>
      </c>
      <c r="E64" s="35" t="s">
        <v>274</v>
      </c>
      <c r="F64" s="35" t="s">
        <v>275</v>
      </c>
      <c r="G64" s="34">
        <v>845000</v>
      </c>
      <c r="H64" s="34">
        <v>800000</v>
      </c>
      <c r="I64" s="34">
        <v>45000</v>
      </c>
      <c r="J64" s="75">
        <v>257309.49</v>
      </c>
      <c r="K64" s="75">
        <f>689273-257309.49</f>
        <v>431963.51</v>
      </c>
      <c r="L64" s="53">
        <f>H64-J64-K64</f>
        <v>110727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</row>
    <row r="65" spans="1:17" ht="30">
      <c r="A65" s="35" t="s">
        <v>276</v>
      </c>
      <c r="B65" s="35" t="s">
        <v>259</v>
      </c>
      <c r="C65" s="35" t="s">
        <v>237</v>
      </c>
      <c r="D65" s="35" t="s">
        <v>238</v>
      </c>
      <c r="E65" s="35" t="s">
        <v>277</v>
      </c>
      <c r="F65" s="35" t="s">
        <v>278</v>
      </c>
      <c r="G65" s="34">
        <v>252500</v>
      </c>
      <c r="H65" s="34">
        <v>245000</v>
      </c>
      <c r="I65" s="34">
        <v>7500</v>
      </c>
      <c r="J65" s="34">
        <v>0</v>
      </c>
      <c r="K65" s="34">
        <v>0</v>
      </c>
      <c r="L65" s="53">
        <v>175000</v>
      </c>
      <c r="M65" s="34">
        <v>70000</v>
      </c>
      <c r="N65" s="34">
        <v>0</v>
      </c>
      <c r="O65" s="34">
        <v>0</v>
      </c>
      <c r="P65" s="34">
        <v>0</v>
      </c>
      <c r="Q65" s="34">
        <v>0</v>
      </c>
    </row>
    <row r="66" spans="1:17" ht="45">
      <c r="A66" s="35" t="s">
        <v>279</v>
      </c>
      <c r="B66" s="35" t="s">
        <v>256</v>
      </c>
      <c r="C66" s="35" t="s">
        <v>237</v>
      </c>
      <c r="D66" s="35" t="s">
        <v>238</v>
      </c>
      <c r="E66" s="35" t="s">
        <v>280</v>
      </c>
      <c r="F66" s="35" t="s">
        <v>281</v>
      </c>
      <c r="G66" s="34">
        <v>527000</v>
      </c>
      <c r="H66" s="34">
        <v>500000</v>
      </c>
      <c r="I66" s="28">
        <v>27000</v>
      </c>
      <c r="J66" s="75">
        <v>90000</v>
      </c>
      <c r="K66" s="75">
        <f>438566.45-J66</f>
        <v>348566.45</v>
      </c>
      <c r="L66" s="53">
        <v>61433.551680000033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</row>
    <row r="67" spans="1:17" ht="30">
      <c r="A67" s="35" t="s">
        <v>282</v>
      </c>
      <c r="B67" s="35" t="s">
        <v>256</v>
      </c>
      <c r="C67" s="35" t="s">
        <v>237</v>
      </c>
      <c r="D67" s="35" t="s">
        <v>238</v>
      </c>
      <c r="E67" s="35" t="s">
        <v>283</v>
      </c>
      <c r="F67" s="35" t="s">
        <v>284</v>
      </c>
      <c r="G67" s="34">
        <v>1280000</v>
      </c>
      <c r="H67" s="34">
        <v>1200000</v>
      </c>
      <c r="I67" s="34">
        <v>80000</v>
      </c>
      <c r="J67" s="75">
        <v>201061.49</v>
      </c>
      <c r="K67" s="75">
        <f>1144952.61-J67</f>
        <v>943891.12000000011</v>
      </c>
      <c r="L67" s="53">
        <v>55047.390079999808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</row>
    <row r="68" spans="1:17" ht="30">
      <c r="A68" s="35" t="s">
        <v>285</v>
      </c>
      <c r="B68" s="35" t="s">
        <v>256</v>
      </c>
      <c r="C68" s="35" t="s">
        <v>237</v>
      </c>
      <c r="D68" s="35" t="s">
        <v>238</v>
      </c>
      <c r="E68" s="35" t="s">
        <v>286</v>
      </c>
      <c r="F68" s="35" t="s">
        <v>287</v>
      </c>
      <c r="G68" s="34">
        <v>1700000</v>
      </c>
      <c r="H68" s="34">
        <v>1600000</v>
      </c>
      <c r="I68" s="34">
        <v>100000</v>
      </c>
      <c r="J68" s="75">
        <v>203199.99</v>
      </c>
      <c r="K68" s="75">
        <f>1547542.51-J68</f>
        <v>1344342.52</v>
      </c>
      <c r="L68" s="53">
        <v>52457.490679999581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</row>
    <row r="69" spans="1:17" s="31" customFormat="1" ht="30">
      <c r="A69" s="35" t="s">
        <v>288</v>
      </c>
      <c r="B69" s="35" t="s">
        <v>256</v>
      </c>
      <c r="C69" s="35" t="s">
        <v>237</v>
      </c>
      <c r="D69" s="35" t="s">
        <v>238</v>
      </c>
      <c r="E69" s="35" t="s">
        <v>289</v>
      </c>
      <c r="F69" s="35" t="s">
        <v>290</v>
      </c>
      <c r="G69" s="34">
        <v>1700000</v>
      </c>
      <c r="H69" s="34">
        <v>1600000</v>
      </c>
      <c r="I69" s="34">
        <v>100000</v>
      </c>
      <c r="J69" s="34">
        <v>0</v>
      </c>
      <c r="K69" s="75">
        <v>1568951.9791999999</v>
      </c>
      <c r="L69" s="53">
        <v>31048.020800000057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</row>
    <row r="70" spans="1:17" s="31" customFormat="1" ht="30">
      <c r="A70" s="35" t="s">
        <v>291</v>
      </c>
      <c r="B70" s="35" t="s">
        <v>252</v>
      </c>
      <c r="C70" s="35" t="s">
        <v>237</v>
      </c>
      <c r="D70" s="35" t="s">
        <v>238</v>
      </c>
      <c r="E70" s="35" t="s">
        <v>292</v>
      </c>
      <c r="F70" s="35" t="s">
        <v>293</v>
      </c>
      <c r="G70" s="34">
        <v>845000</v>
      </c>
      <c r="H70" s="34">
        <v>800000</v>
      </c>
      <c r="I70" s="34">
        <v>45000</v>
      </c>
      <c r="J70" s="34">
        <v>0</v>
      </c>
      <c r="K70" s="75">
        <v>206174.28</v>
      </c>
      <c r="L70" s="53">
        <v>400000</v>
      </c>
      <c r="M70" s="34">
        <v>193825.71999999997</v>
      </c>
      <c r="N70" s="34">
        <v>0</v>
      </c>
      <c r="O70" s="34">
        <v>0</v>
      </c>
      <c r="P70" s="34">
        <v>0</v>
      </c>
      <c r="Q70" s="34">
        <v>0</v>
      </c>
    </row>
    <row r="71" spans="1:17" s="31" customFormat="1" ht="30">
      <c r="A71" s="35" t="s">
        <v>294</v>
      </c>
      <c r="B71" s="35" t="s">
        <v>242</v>
      </c>
      <c r="C71" s="35" t="s">
        <v>237</v>
      </c>
      <c r="D71" s="35" t="s">
        <v>238</v>
      </c>
      <c r="E71" s="35" t="s">
        <v>295</v>
      </c>
      <c r="F71" s="35" t="s">
        <v>296</v>
      </c>
      <c r="G71" s="34">
        <v>2000000</v>
      </c>
      <c r="H71" s="34">
        <v>2000000</v>
      </c>
      <c r="I71" s="34">
        <v>0</v>
      </c>
      <c r="J71" s="34">
        <v>0</v>
      </c>
      <c r="K71" s="75">
        <v>397957.98</v>
      </c>
      <c r="L71" s="53">
        <v>1217042.02</v>
      </c>
      <c r="M71" s="34">
        <v>385000</v>
      </c>
      <c r="N71" s="34">
        <v>0</v>
      </c>
      <c r="O71" s="34">
        <v>0</v>
      </c>
      <c r="P71" s="34">
        <v>0</v>
      </c>
      <c r="Q71" s="34">
        <v>0</v>
      </c>
    </row>
    <row r="72" spans="1:17" s="31" customFormat="1" ht="30">
      <c r="A72" s="35" t="s">
        <v>297</v>
      </c>
      <c r="B72" s="35" t="s">
        <v>252</v>
      </c>
      <c r="C72" s="35" t="s">
        <v>237</v>
      </c>
      <c r="D72" s="35" t="s">
        <v>238</v>
      </c>
      <c r="E72" s="35" t="s">
        <v>298</v>
      </c>
      <c r="F72" s="35" t="s">
        <v>299</v>
      </c>
      <c r="G72" s="34">
        <v>1000000</v>
      </c>
      <c r="H72" s="34">
        <v>1000000</v>
      </c>
      <c r="I72" s="34">
        <v>0</v>
      </c>
      <c r="J72" s="75">
        <v>517091.81</v>
      </c>
      <c r="K72" s="75">
        <f>835874.29-J72</f>
        <v>318782.48000000004</v>
      </c>
      <c r="L72" s="53">
        <v>164125.70999999996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</row>
    <row r="73" spans="1:17" ht="30">
      <c r="A73" s="35" t="s">
        <v>300</v>
      </c>
      <c r="B73" s="35" t="s">
        <v>256</v>
      </c>
      <c r="C73" s="35" t="s">
        <v>237</v>
      </c>
      <c r="D73" s="35" t="s">
        <v>238</v>
      </c>
      <c r="E73" s="35" t="s">
        <v>301</v>
      </c>
      <c r="F73" s="35" t="s">
        <v>302</v>
      </c>
      <c r="G73" s="34">
        <v>650000</v>
      </c>
      <c r="H73" s="34">
        <v>650000</v>
      </c>
      <c r="I73" s="34">
        <v>0</v>
      </c>
      <c r="J73" s="34">
        <v>0</v>
      </c>
      <c r="K73" s="75">
        <v>604607.86839999992</v>
      </c>
      <c r="L73" s="53">
        <v>45392.131600000081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</row>
    <row r="74" spans="1:17" ht="30">
      <c r="A74" s="35" t="s">
        <v>303</v>
      </c>
      <c r="B74" s="35" t="s">
        <v>252</v>
      </c>
      <c r="C74" s="35" t="s">
        <v>237</v>
      </c>
      <c r="D74" s="35" t="s">
        <v>238</v>
      </c>
      <c r="E74" s="35" t="s">
        <v>304</v>
      </c>
      <c r="F74" s="35" t="s">
        <v>305</v>
      </c>
      <c r="G74" s="34">
        <v>3200000</v>
      </c>
      <c r="H74" s="34">
        <v>1000000</v>
      </c>
      <c r="I74" s="34">
        <v>2200000</v>
      </c>
      <c r="J74" s="74">
        <v>47652.639999999999</v>
      </c>
      <c r="K74" s="75">
        <f>1000000-J74</f>
        <v>952347.36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</row>
    <row r="75" spans="1:17" s="31" customFormat="1" ht="30">
      <c r="A75" s="35" t="s">
        <v>306</v>
      </c>
      <c r="B75" s="35" t="s">
        <v>307</v>
      </c>
      <c r="C75" s="35" t="s">
        <v>237</v>
      </c>
      <c r="D75" s="35" t="s">
        <v>238</v>
      </c>
      <c r="E75" s="35" t="s">
        <v>308</v>
      </c>
      <c r="F75" s="35" t="s">
        <v>309</v>
      </c>
      <c r="G75" s="34">
        <v>1605000</v>
      </c>
      <c r="H75" s="34">
        <v>1492650</v>
      </c>
      <c r="I75" s="34">
        <v>112350</v>
      </c>
      <c r="J75" s="75">
        <v>43312.4</v>
      </c>
      <c r="K75" s="75">
        <f>773368.87-J75</f>
        <v>730056.47</v>
      </c>
      <c r="L75" s="53">
        <v>719281.13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</row>
    <row r="76" spans="1:17" ht="30">
      <c r="A76" s="35" t="s">
        <v>310</v>
      </c>
      <c r="B76" s="35" t="s">
        <v>311</v>
      </c>
      <c r="C76" s="35" t="s">
        <v>237</v>
      </c>
      <c r="D76" s="35" t="s">
        <v>238</v>
      </c>
      <c r="E76" s="35" t="s">
        <v>312</v>
      </c>
      <c r="F76" s="35" t="s">
        <v>313</v>
      </c>
      <c r="G76" s="34">
        <v>632000</v>
      </c>
      <c r="H76" s="34">
        <v>600000</v>
      </c>
      <c r="I76" s="34">
        <v>32000</v>
      </c>
      <c r="J76" s="74">
        <v>20236.560000000001</v>
      </c>
      <c r="K76" s="75">
        <f>547214.35-J76</f>
        <v>526977.78999999992</v>
      </c>
      <c r="L76" s="53">
        <v>52785.650000000023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</row>
    <row r="77" spans="1:17" ht="45">
      <c r="A77" s="35" t="s">
        <v>314</v>
      </c>
      <c r="B77" s="35" t="s">
        <v>315</v>
      </c>
      <c r="C77" s="35" t="s">
        <v>316</v>
      </c>
      <c r="D77" s="35" t="s">
        <v>317</v>
      </c>
      <c r="E77" s="35" t="s">
        <v>318</v>
      </c>
      <c r="F77" s="35" t="s">
        <v>319</v>
      </c>
      <c r="G77" s="34">
        <v>264373045.38</v>
      </c>
      <c r="H77" s="34">
        <v>35526568.270000003</v>
      </c>
      <c r="I77" s="34">
        <v>228846477.11000001</v>
      </c>
      <c r="J77" s="34">
        <v>0</v>
      </c>
      <c r="K77" s="75">
        <v>6785057.3799999999</v>
      </c>
      <c r="L77" s="53">
        <v>8741510.8900000006</v>
      </c>
      <c r="M77" s="34">
        <v>2200000</v>
      </c>
      <c r="N77" s="34">
        <v>8100000</v>
      </c>
      <c r="O77" s="34">
        <v>3100000</v>
      </c>
      <c r="P77" s="34">
        <v>3100000</v>
      </c>
      <c r="Q77" s="34">
        <v>3500000</v>
      </c>
    </row>
    <row r="78" spans="1:17" ht="45">
      <c r="A78" s="35" t="s">
        <v>321</v>
      </c>
      <c r="B78" s="35" t="s">
        <v>322</v>
      </c>
      <c r="C78" s="35" t="s">
        <v>323</v>
      </c>
      <c r="D78" s="35" t="s">
        <v>324</v>
      </c>
      <c r="E78" s="35" t="s">
        <v>325</v>
      </c>
      <c r="F78" s="35" t="s">
        <v>326</v>
      </c>
      <c r="G78" s="34">
        <v>850000</v>
      </c>
      <c r="H78" s="34">
        <v>445000</v>
      </c>
      <c r="I78" s="34">
        <v>405000</v>
      </c>
      <c r="J78" s="34">
        <v>0</v>
      </c>
      <c r="K78" s="75">
        <v>445000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</row>
    <row r="79" spans="1:17" ht="45">
      <c r="A79" s="35" t="s">
        <v>327</v>
      </c>
      <c r="B79" s="35" t="s">
        <v>328</v>
      </c>
      <c r="C79" s="35" t="s">
        <v>323</v>
      </c>
      <c r="D79" s="35" t="s">
        <v>324</v>
      </c>
      <c r="E79" s="35" t="s">
        <v>329</v>
      </c>
      <c r="F79" s="35" t="s">
        <v>330</v>
      </c>
      <c r="G79" s="34">
        <v>330000</v>
      </c>
      <c r="H79" s="34">
        <v>297000</v>
      </c>
      <c r="I79" s="34">
        <v>33000</v>
      </c>
      <c r="J79" s="75">
        <v>120780</v>
      </c>
      <c r="K79" s="75">
        <f>291582.66-J79</f>
        <v>170802.65999999997</v>
      </c>
      <c r="L79" s="53">
        <v>5417.3400000000256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</row>
    <row r="80" spans="1:17" ht="30">
      <c r="A80" s="35" t="s">
        <v>331</v>
      </c>
      <c r="B80" s="35" t="s">
        <v>130</v>
      </c>
      <c r="C80" s="35" t="s">
        <v>332</v>
      </c>
      <c r="D80" s="35" t="s">
        <v>333</v>
      </c>
      <c r="E80" s="35"/>
      <c r="F80" s="35" t="s">
        <v>334</v>
      </c>
      <c r="G80" s="34">
        <v>3683191.67</v>
      </c>
      <c r="H80" s="34">
        <v>3683191.67</v>
      </c>
      <c r="I80" s="34">
        <v>0</v>
      </c>
      <c r="J80" s="75">
        <v>52500</v>
      </c>
      <c r="K80" s="75">
        <v>295971.67</v>
      </c>
      <c r="L80" s="53">
        <v>506527.65</v>
      </c>
      <c r="M80" s="53">
        <v>423289.28</v>
      </c>
      <c r="N80" s="53">
        <v>455000</v>
      </c>
      <c r="O80" s="53">
        <f>385000+250000</f>
        <v>635000</v>
      </c>
      <c r="P80" s="53">
        <f>250000+428750</f>
        <v>678750</v>
      </c>
      <c r="Q80" s="53">
        <f>398750+237403.07</f>
        <v>636153.07000000007</v>
      </c>
    </row>
    <row r="81" spans="1:1011" ht="45">
      <c r="A81" s="84" t="s">
        <v>499</v>
      </c>
      <c r="B81" s="35" t="s">
        <v>337</v>
      </c>
      <c r="C81" s="35" t="s">
        <v>316</v>
      </c>
      <c r="D81" s="35" t="s">
        <v>317</v>
      </c>
      <c r="E81" s="35" t="s">
        <v>338</v>
      </c>
      <c r="F81" s="35" t="s">
        <v>339</v>
      </c>
      <c r="G81" s="34">
        <v>545583.14</v>
      </c>
      <c r="H81" s="34">
        <v>545583.14</v>
      </c>
      <c r="I81" s="34">
        <v>0</v>
      </c>
      <c r="J81" s="34">
        <v>0</v>
      </c>
      <c r="K81" s="75">
        <v>416000</v>
      </c>
      <c r="L81" s="53">
        <v>129583.14000000001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</row>
    <row r="82" spans="1:1011" ht="30">
      <c r="A82" s="84" t="s">
        <v>500</v>
      </c>
      <c r="B82" s="35" t="s">
        <v>340</v>
      </c>
      <c r="C82" s="35" t="s">
        <v>237</v>
      </c>
      <c r="D82" s="35" t="s">
        <v>238</v>
      </c>
      <c r="E82" s="35" t="s">
        <v>341</v>
      </c>
      <c r="F82" s="35" t="s">
        <v>342</v>
      </c>
      <c r="G82" s="34">
        <v>265779.84999999998</v>
      </c>
      <c r="H82" s="34">
        <v>239201.86</v>
      </c>
      <c r="I82" s="34">
        <v>26577.99</v>
      </c>
      <c r="J82" s="75">
        <v>17010.689999999999</v>
      </c>
      <c r="K82" s="75">
        <f>115843.38-J82</f>
        <v>98832.69</v>
      </c>
      <c r="L82" s="53">
        <v>123358.47999999998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</row>
    <row r="83" spans="1:1011" ht="45">
      <c r="A83" s="84" t="s">
        <v>501</v>
      </c>
      <c r="B83" s="35" t="s">
        <v>343</v>
      </c>
      <c r="C83" s="35" t="s">
        <v>237</v>
      </c>
      <c r="D83" s="35" t="s">
        <v>238</v>
      </c>
      <c r="E83" s="35" t="s">
        <v>344</v>
      </c>
      <c r="F83" s="35" t="s">
        <v>345</v>
      </c>
      <c r="G83" s="34">
        <v>350000</v>
      </c>
      <c r="H83" s="34">
        <v>250000</v>
      </c>
      <c r="I83" s="34">
        <v>100000</v>
      </c>
      <c r="J83" s="50">
        <v>47824.29</v>
      </c>
      <c r="K83" s="75">
        <f>250000-J83</f>
        <v>202175.71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</row>
    <row r="84" spans="1:1011" ht="45">
      <c r="A84" s="84" t="s">
        <v>502</v>
      </c>
      <c r="B84" s="35" t="s">
        <v>346</v>
      </c>
      <c r="C84" s="35" t="s">
        <v>237</v>
      </c>
      <c r="D84" s="35" t="s">
        <v>238</v>
      </c>
      <c r="E84" s="35" t="s">
        <v>347</v>
      </c>
      <c r="F84" s="35" t="s">
        <v>348</v>
      </c>
      <c r="G84" s="34">
        <v>249892.47</v>
      </c>
      <c r="H84" s="34">
        <v>224903.22</v>
      </c>
      <c r="I84" s="34">
        <v>24989.25</v>
      </c>
      <c r="J84" s="34">
        <v>0</v>
      </c>
      <c r="K84" s="75">
        <v>123803.99</v>
      </c>
      <c r="L84" s="53">
        <v>101099.23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</row>
    <row r="85" spans="1:1011" ht="45">
      <c r="A85" s="84" t="s">
        <v>503</v>
      </c>
      <c r="B85" s="35" t="s">
        <v>349</v>
      </c>
      <c r="C85" s="35" t="s">
        <v>237</v>
      </c>
      <c r="D85" s="35" t="s">
        <v>238</v>
      </c>
      <c r="E85" s="35" t="s">
        <v>350</v>
      </c>
      <c r="F85" s="35" t="s">
        <v>351</v>
      </c>
      <c r="G85" s="34">
        <v>430000</v>
      </c>
      <c r="H85" s="34">
        <v>250000</v>
      </c>
      <c r="I85" s="34">
        <v>180000</v>
      </c>
      <c r="J85" s="34">
        <v>0</v>
      </c>
      <c r="K85" s="75">
        <v>250000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</row>
    <row r="86" spans="1:1011" ht="45">
      <c r="A86" s="84" t="s">
        <v>504</v>
      </c>
      <c r="B86" s="35" t="s">
        <v>352</v>
      </c>
      <c r="C86" s="35" t="s">
        <v>237</v>
      </c>
      <c r="D86" s="35" t="s">
        <v>238</v>
      </c>
      <c r="E86" s="35" t="s">
        <v>353</v>
      </c>
      <c r="F86" s="35" t="s">
        <v>354</v>
      </c>
      <c r="G86" s="34">
        <v>362549.68</v>
      </c>
      <c r="H86" s="34">
        <v>315000</v>
      </c>
      <c r="I86" s="34">
        <v>47549.68</v>
      </c>
      <c r="J86" s="75">
        <v>46278.93</v>
      </c>
      <c r="K86" s="75">
        <f>315000-J86</f>
        <v>268721.07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</row>
    <row r="87" spans="1:1011" ht="30">
      <c r="A87" s="84" t="s">
        <v>505</v>
      </c>
      <c r="B87" s="35" t="s">
        <v>355</v>
      </c>
      <c r="C87" s="35" t="s">
        <v>237</v>
      </c>
      <c r="D87" s="35" t="s">
        <v>238</v>
      </c>
      <c r="E87" s="35" t="s">
        <v>356</v>
      </c>
      <c r="F87" s="35" t="s">
        <v>357</v>
      </c>
      <c r="G87" s="34">
        <v>205000</v>
      </c>
      <c r="H87" s="34">
        <v>184500</v>
      </c>
      <c r="I87" s="34">
        <v>20500</v>
      </c>
      <c r="J87" s="34">
        <v>0</v>
      </c>
      <c r="K87" s="75">
        <v>175527.49</v>
      </c>
      <c r="L87" s="53">
        <v>8972.5100000000093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</row>
    <row r="88" spans="1:1011" ht="60">
      <c r="A88" s="69" t="s">
        <v>506</v>
      </c>
      <c r="B88" s="54" t="s">
        <v>256</v>
      </c>
      <c r="C88" s="35" t="s">
        <v>237</v>
      </c>
      <c r="D88" s="35" t="s">
        <v>238</v>
      </c>
      <c r="E88" s="35" t="s">
        <v>358</v>
      </c>
      <c r="F88" s="35" t="s">
        <v>359</v>
      </c>
      <c r="G88" s="34">
        <v>569894.47</v>
      </c>
      <c r="H88" s="34">
        <v>544447.66</v>
      </c>
      <c r="I88" s="34">
        <v>25446.809999999939</v>
      </c>
      <c r="J88" s="75">
        <v>470647.24</v>
      </c>
      <c r="K88" s="75">
        <f>535682.32-J88</f>
        <v>65035.079999999958</v>
      </c>
      <c r="L88" s="53">
        <v>8765.3400000000838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</row>
    <row r="89" spans="1:1011" ht="60">
      <c r="A89" s="84" t="s">
        <v>507</v>
      </c>
      <c r="B89" s="35" t="s">
        <v>259</v>
      </c>
      <c r="C89" s="35" t="s">
        <v>237</v>
      </c>
      <c r="D89" s="35" t="s">
        <v>238</v>
      </c>
      <c r="E89" s="35" t="s">
        <v>360</v>
      </c>
      <c r="F89" s="35" t="s">
        <v>361</v>
      </c>
      <c r="G89" s="34">
        <v>210000</v>
      </c>
      <c r="H89" s="34">
        <v>200000</v>
      </c>
      <c r="I89" s="34">
        <v>10000</v>
      </c>
      <c r="J89" s="50">
        <v>193470.87</v>
      </c>
      <c r="K89" s="75">
        <f>200000-J89</f>
        <v>6529.1300000000047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</row>
    <row r="90" spans="1:1011" ht="45">
      <c r="A90" s="69" t="s">
        <v>362</v>
      </c>
      <c r="B90" s="35" t="s">
        <v>363</v>
      </c>
      <c r="C90" s="35" t="s">
        <v>67</v>
      </c>
      <c r="D90" s="35" t="s">
        <v>68</v>
      </c>
      <c r="E90" s="35" t="s">
        <v>364</v>
      </c>
      <c r="F90" s="35" t="s">
        <v>365</v>
      </c>
      <c r="G90" s="34">
        <v>1700000</v>
      </c>
      <c r="H90" s="34">
        <v>1700000</v>
      </c>
      <c r="I90" s="34">
        <v>0</v>
      </c>
      <c r="J90" s="50">
        <v>1670000</v>
      </c>
      <c r="K90" s="34">
        <v>30000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</row>
    <row r="91" spans="1:1011" ht="60">
      <c r="A91" s="69" t="s">
        <v>366</v>
      </c>
      <c r="B91" s="35" t="s">
        <v>259</v>
      </c>
      <c r="C91" s="35" t="s">
        <v>237</v>
      </c>
      <c r="D91" s="35" t="s">
        <v>238</v>
      </c>
      <c r="E91" s="35" t="s">
        <v>367</v>
      </c>
      <c r="F91" s="35" t="s">
        <v>368</v>
      </c>
      <c r="G91" s="34">
        <v>2966820.15</v>
      </c>
      <c r="H91" s="34">
        <v>2000000</v>
      </c>
      <c r="I91" s="34">
        <v>966820.15</v>
      </c>
      <c r="J91" s="34">
        <v>0</v>
      </c>
      <c r="K91" s="75">
        <v>892833.03</v>
      </c>
      <c r="L91" s="53">
        <v>1107166.97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</row>
    <row r="92" spans="1:1011" s="72" customFormat="1" ht="30">
      <c r="A92" s="69" t="s">
        <v>508</v>
      </c>
      <c r="B92" s="69" t="s">
        <v>369</v>
      </c>
      <c r="C92" s="69" t="s">
        <v>85</v>
      </c>
      <c r="D92" s="69" t="s">
        <v>86</v>
      </c>
      <c r="E92" s="69" t="s">
        <v>370</v>
      </c>
      <c r="F92" s="69" t="s">
        <v>371</v>
      </c>
      <c r="G92" s="70">
        <v>10614400</v>
      </c>
      <c r="H92" s="70">
        <v>10614400</v>
      </c>
      <c r="I92" s="70">
        <v>0</v>
      </c>
      <c r="J92" s="70">
        <v>0</v>
      </c>
      <c r="K92" s="70">
        <v>0</v>
      </c>
      <c r="L92" s="70">
        <v>0</v>
      </c>
      <c r="M92" s="76">
        <v>3500000</v>
      </c>
      <c r="N92" s="70">
        <v>3500000</v>
      </c>
      <c r="O92" s="70">
        <v>3614400</v>
      </c>
      <c r="P92" s="70">
        <v>0</v>
      </c>
      <c r="Q92" s="70">
        <v>0</v>
      </c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1"/>
      <c r="FF92" s="71"/>
      <c r="FG92" s="71"/>
      <c r="FH92" s="71"/>
      <c r="FI92" s="71"/>
      <c r="FJ92" s="71"/>
      <c r="FK92" s="71"/>
      <c r="FL92" s="71"/>
      <c r="FM92" s="71"/>
      <c r="FN92" s="71"/>
      <c r="FO92" s="71"/>
      <c r="FP92" s="71"/>
      <c r="FQ92" s="71"/>
      <c r="FR92" s="71"/>
      <c r="FS92" s="71"/>
      <c r="FT92" s="71"/>
      <c r="FU92" s="71"/>
      <c r="FV92" s="71"/>
      <c r="FW92" s="71"/>
      <c r="FX92" s="71"/>
      <c r="FY92" s="71"/>
      <c r="FZ92" s="71"/>
      <c r="GA92" s="71"/>
      <c r="GB92" s="71"/>
      <c r="GC92" s="71"/>
      <c r="GD92" s="71"/>
      <c r="GE92" s="71"/>
      <c r="GF92" s="71"/>
      <c r="GG92" s="71"/>
      <c r="GH92" s="71"/>
      <c r="GI92" s="71"/>
      <c r="GJ92" s="71"/>
      <c r="GK92" s="71"/>
      <c r="GL92" s="71"/>
      <c r="GM92" s="71"/>
      <c r="GN92" s="71"/>
      <c r="GO92" s="71"/>
      <c r="GP92" s="71"/>
      <c r="GQ92" s="71"/>
      <c r="GR92" s="71"/>
      <c r="GS92" s="71"/>
      <c r="GT92" s="71"/>
      <c r="GU92" s="71"/>
      <c r="GV92" s="71"/>
      <c r="GW92" s="71"/>
      <c r="GX92" s="71"/>
      <c r="GY92" s="71"/>
      <c r="GZ92" s="71"/>
      <c r="HA92" s="71"/>
      <c r="HB92" s="71"/>
      <c r="HC92" s="71"/>
      <c r="HD92" s="71"/>
      <c r="HE92" s="71"/>
      <c r="HF92" s="71"/>
      <c r="HG92" s="71"/>
      <c r="HH92" s="71"/>
      <c r="HI92" s="71"/>
      <c r="HJ92" s="71"/>
      <c r="HK92" s="71"/>
      <c r="HL92" s="71"/>
      <c r="HM92" s="71"/>
      <c r="HN92" s="71"/>
      <c r="HO92" s="71"/>
      <c r="HP92" s="71"/>
      <c r="HQ92" s="71"/>
      <c r="HR92" s="71"/>
      <c r="HS92" s="71"/>
      <c r="HT92" s="71"/>
      <c r="HU92" s="71"/>
      <c r="HV92" s="71"/>
      <c r="HW92" s="71"/>
      <c r="HX92" s="71"/>
      <c r="HY92" s="71"/>
      <c r="HZ92" s="71"/>
      <c r="IA92" s="71"/>
      <c r="IB92" s="71"/>
      <c r="IC92" s="71"/>
      <c r="ID92" s="71"/>
      <c r="IE92" s="71"/>
      <c r="IF92" s="71"/>
      <c r="IG92" s="71"/>
      <c r="IH92" s="71"/>
      <c r="II92" s="71"/>
      <c r="IJ92" s="71"/>
      <c r="IK92" s="71"/>
      <c r="IL92" s="71"/>
      <c r="IM92" s="71"/>
      <c r="IN92" s="71"/>
      <c r="IO92" s="71"/>
      <c r="IP92" s="71"/>
      <c r="IQ92" s="71"/>
      <c r="IR92" s="71"/>
      <c r="IS92" s="71"/>
      <c r="IT92" s="71"/>
      <c r="IU92" s="71"/>
      <c r="IV92" s="71"/>
      <c r="IW92" s="71"/>
      <c r="IX92" s="71"/>
      <c r="IY92" s="71"/>
      <c r="IZ92" s="71"/>
      <c r="JA92" s="71"/>
      <c r="JB92" s="71"/>
      <c r="JC92" s="71"/>
      <c r="JD92" s="71"/>
      <c r="JE92" s="71"/>
      <c r="JF92" s="71"/>
      <c r="JG92" s="71"/>
      <c r="JH92" s="71"/>
      <c r="JI92" s="71"/>
      <c r="JJ92" s="71"/>
      <c r="JK92" s="71"/>
      <c r="JL92" s="71"/>
      <c r="JM92" s="71"/>
      <c r="JN92" s="71"/>
      <c r="JO92" s="71"/>
      <c r="JP92" s="71"/>
      <c r="JQ92" s="71"/>
      <c r="JR92" s="71"/>
      <c r="JS92" s="71"/>
      <c r="JT92" s="71"/>
      <c r="JU92" s="71"/>
      <c r="JV92" s="71"/>
      <c r="JW92" s="71"/>
      <c r="JX92" s="71"/>
      <c r="JY92" s="71"/>
      <c r="JZ92" s="71"/>
      <c r="KA92" s="71"/>
      <c r="KB92" s="71"/>
      <c r="KC92" s="71"/>
      <c r="KD92" s="71"/>
      <c r="KE92" s="71"/>
      <c r="KF92" s="71"/>
      <c r="KG92" s="71"/>
      <c r="KH92" s="71"/>
      <c r="KI92" s="71"/>
      <c r="KJ92" s="71"/>
      <c r="KK92" s="71"/>
      <c r="KL92" s="71"/>
      <c r="KM92" s="71"/>
      <c r="KN92" s="71"/>
      <c r="KO92" s="71"/>
      <c r="KP92" s="71"/>
      <c r="KQ92" s="71"/>
      <c r="KR92" s="71"/>
      <c r="KS92" s="71"/>
      <c r="KT92" s="71"/>
      <c r="KU92" s="71"/>
      <c r="KV92" s="71"/>
      <c r="KW92" s="71"/>
      <c r="KX92" s="71"/>
      <c r="KY92" s="71"/>
      <c r="KZ92" s="71"/>
      <c r="LA92" s="71"/>
      <c r="LB92" s="71"/>
      <c r="LC92" s="71"/>
      <c r="LD92" s="71"/>
      <c r="LE92" s="71"/>
      <c r="LF92" s="71"/>
      <c r="LG92" s="71"/>
      <c r="LH92" s="71"/>
      <c r="LI92" s="71"/>
      <c r="LJ92" s="71"/>
      <c r="LK92" s="71"/>
      <c r="LL92" s="71"/>
      <c r="LM92" s="71"/>
      <c r="LN92" s="71"/>
      <c r="LO92" s="71"/>
      <c r="LP92" s="71"/>
      <c r="LQ92" s="71"/>
      <c r="LR92" s="71"/>
      <c r="LS92" s="71"/>
      <c r="LT92" s="71"/>
      <c r="LU92" s="71"/>
      <c r="LV92" s="71"/>
      <c r="LW92" s="71"/>
      <c r="LX92" s="71"/>
      <c r="LY92" s="71"/>
      <c r="LZ92" s="71"/>
      <c r="MA92" s="71"/>
      <c r="MB92" s="71"/>
      <c r="MC92" s="71"/>
      <c r="MD92" s="71"/>
      <c r="ME92" s="71"/>
      <c r="MF92" s="71"/>
      <c r="MG92" s="71"/>
      <c r="MH92" s="71"/>
      <c r="MI92" s="71"/>
      <c r="MJ92" s="71"/>
      <c r="MK92" s="71"/>
      <c r="ML92" s="71"/>
      <c r="MM92" s="71"/>
      <c r="MN92" s="71"/>
      <c r="MO92" s="71"/>
      <c r="MP92" s="71"/>
      <c r="MQ92" s="71"/>
      <c r="MR92" s="71"/>
      <c r="MS92" s="71"/>
      <c r="MT92" s="71"/>
      <c r="MU92" s="71"/>
      <c r="MV92" s="71"/>
      <c r="MW92" s="71"/>
      <c r="MX92" s="71"/>
      <c r="MY92" s="71"/>
      <c r="MZ92" s="71"/>
      <c r="NA92" s="71"/>
      <c r="NB92" s="71"/>
      <c r="NC92" s="71"/>
      <c r="ND92" s="71"/>
      <c r="NE92" s="71"/>
      <c r="NF92" s="71"/>
      <c r="NG92" s="71"/>
      <c r="NH92" s="71"/>
      <c r="NI92" s="71"/>
      <c r="NJ92" s="71"/>
      <c r="NK92" s="71"/>
      <c r="NL92" s="71"/>
      <c r="NM92" s="71"/>
      <c r="NN92" s="71"/>
      <c r="NO92" s="71"/>
      <c r="NP92" s="71"/>
      <c r="NQ92" s="71"/>
      <c r="NR92" s="71"/>
      <c r="NS92" s="71"/>
      <c r="NT92" s="71"/>
      <c r="NU92" s="71"/>
      <c r="NV92" s="71"/>
      <c r="NW92" s="71"/>
      <c r="NX92" s="71"/>
      <c r="NY92" s="71"/>
      <c r="NZ92" s="71"/>
      <c r="OA92" s="71"/>
      <c r="OB92" s="71"/>
      <c r="OC92" s="71"/>
      <c r="OD92" s="71"/>
      <c r="OE92" s="71"/>
      <c r="OF92" s="71"/>
      <c r="OG92" s="71"/>
      <c r="OH92" s="71"/>
      <c r="OI92" s="71"/>
      <c r="OJ92" s="71"/>
      <c r="OK92" s="71"/>
      <c r="OL92" s="71"/>
      <c r="OM92" s="71"/>
      <c r="ON92" s="71"/>
      <c r="OO92" s="71"/>
      <c r="OP92" s="71"/>
      <c r="OQ92" s="71"/>
      <c r="OR92" s="71"/>
      <c r="OS92" s="71"/>
      <c r="OT92" s="71"/>
      <c r="OU92" s="71"/>
      <c r="OV92" s="71"/>
      <c r="OW92" s="71"/>
      <c r="OX92" s="71"/>
      <c r="OY92" s="71"/>
      <c r="OZ92" s="71"/>
      <c r="PA92" s="71"/>
      <c r="PB92" s="71"/>
      <c r="PC92" s="71"/>
      <c r="PD92" s="71"/>
      <c r="PE92" s="71"/>
      <c r="PF92" s="71"/>
      <c r="PG92" s="71"/>
      <c r="PH92" s="71"/>
      <c r="PI92" s="71"/>
      <c r="PJ92" s="71"/>
      <c r="PK92" s="71"/>
      <c r="PL92" s="71"/>
      <c r="PM92" s="71"/>
      <c r="PN92" s="71"/>
      <c r="PO92" s="71"/>
      <c r="PP92" s="71"/>
      <c r="PQ92" s="71"/>
      <c r="PR92" s="71"/>
      <c r="PS92" s="71"/>
      <c r="PT92" s="71"/>
      <c r="PU92" s="71"/>
      <c r="PV92" s="71"/>
      <c r="PW92" s="71"/>
      <c r="PX92" s="71"/>
      <c r="PY92" s="71"/>
      <c r="PZ92" s="71"/>
      <c r="QA92" s="71"/>
      <c r="QB92" s="71"/>
      <c r="QC92" s="71"/>
      <c r="QD92" s="71"/>
      <c r="QE92" s="71"/>
      <c r="QF92" s="71"/>
      <c r="QG92" s="71"/>
      <c r="QH92" s="71"/>
      <c r="QI92" s="71"/>
      <c r="QJ92" s="71"/>
      <c r="QK92" s="71"/>
      <c r="QL92" s="71"/>
      <c r="QM92" s="71"/>
      <c r="QN92" s="71"/>
      <c r="QO92" s="71"/>
      <c r="QP92" s="71"/>
      <c r="QQ92" s="71"/>
      <c r="QR92" s="71"/>
      <c r="QS92" s="71"/>
      <c r="QT92" s="71"/>
      <c r="QU92" s="71"/>
      <c r="QV92" s="71"/>
      <c r="QW92" s="71"/>
      <c r="QX92" s="71"/>
      <c r="QY92" s="71"/>
      <c r="QZ92" s="71"/>
      <c r="RA92" s="71"/>
      <c r="RB92" s="71"/>
      <c r="RC92" s="71"/>
      <c r="RD92" s="71"/>
      <c r="RE92" s="71"/>
      <c r="RF92" s="71"/>
      <c r="RG92" s="71"/>
      <c r="RH92" s="71"/>
      <c r="RI92" s="71"/>
      <c r="RJ92" s="71"/>
      <c r="RK92" s="71"/>
      <c r="RL92" s="71"/>
      <c r="RM92" s="71"/>
      <c r="RN92" s="71"/>
      <c r="RO92" s="71"/>
      <c r="RP92" s="71"/>
      <c r="RQ92" s="71"/>
      <c r="RR92" s="71"/>
      <c r="RS92" s="71"/>
      <c r="RT92" s="71"/>
      <c r="RU92" s="71"/>
      <c r="RV92" s="71"/>
      <c r="RW92" s="71"/>
      <c r="RX92" s="71"/>
      <c r="RY92" s="71"/>
      <c r="RZ92" s="71"/>
      <c r="SA92" s="71"/>
      <c r="SB92" s="71"/>
      <c r="SC92" s="71"/>
      <c r="SD92" s="71"/>
      <c r="SE92" s="71"/>
      <c r="SF92" s="71"/>
      <c r="SG92" s="71"/>
      <c r="SH92" s="71"/>
      <c r="SI92" s="71"/>
      <c r="SJ92" s="71"/>
      <c r="SK92" s="71"/>
      <c r="SL92" s="71"/>
      <c r="SM92" s="71"/>
      <c r="SN92" s="71"/>
      <c r="SO92" s="71"/>
      <c r="SP92" s="71"/>
      <c r="SQ92" s="71"/>
      <c r="SR92" s="71"/>
      <c r="SS92" s="71"/>
      <c r="ST92" s="71"/>
      <c r="SU92" s="71"/>
      <c r="SV92" s="71"/>
      <c r="SW92" s="71"/>
      <c r="SX92" s="71"/>
      <c r="SY92" s="71"/>
      <c r="SZ92" s="71"/>
      <c r="TA92" s="71"/>
      <c r="TB92" s="71"/>
      <c r="TC92" s="71"/>
      <c r="TD92" s="71"/>
      <c r="TE92" s="71"/>
      <c r="TF92" s="71"/>
      <c r="TG92" s="71"/>
      <c r="TH92" s="71"/>
      <c r="TI92" s="71"/>
      <c r="TJ92" s="71"/>
      <c r="TK92" s="71"/>
      <c r="TL92" s="71"/>
      <c r="TM92" s="71"/>
      <c r="TN92" s="71"/>
      <c r="TO92" s="71"/>
      <c r="TP92" s="71"/>
      <c r="TQ92" s="71"/>
      <c r="TR92" s="71"/>
      <c r="TS92" s="71"/>
      <c r="TT92" s="71"/>
      <c r="TU92" s="71"/>
      <c r="TV92" s="71"/>
      <c r="TW92" s="71"/>
      <c r="TX92" s="71"/>
      <c r="TY92" s="71"/>
      <c r="TZ92" s="71"/>
      <c r="UA92" s="71"/>
      <c r="UB92" s="71"/>
      <c r="UC92" s="71"/>
      <c r="UD92" s="71"/>
      <c r="UE92" s="71"/>
      <c r="UF92" s="71"/>
      <c r="UG92" s="71"/>
      <c r="UH92" s="71"/>
      <c r="UI92" s="71"/>
      <c r="UJ92" s="71"/>
      <c r="UK92" s="71"/>
      <c r="UL92" s="71"/>
      <c r="UM92" s="71"/>
      <c r="UN92" s="71"/>
      <c r="UO92" s="71"/>
      <c r="UP92" s="71"/>
      <c r="UQ92" s="71"/>
      <c r="UR92" s="71"/>
      <c r="US92" s="71"/>
      <c r="UT92" s="71"/>
      <c r="UU92" s="71"/>
      <c r="UV92" s="71"/>
      <c r="UW92" s="71"/>
      <c r="UX92" s="71"/>
      <c r="UY92" s="71"/>
      <c r="UZ92" s="71"/>
      <c r="VA92" s="71"/>
      <c r="VB92" s="71"/>
      <c r="VC92" s="71"/>
      <c r="VD92" s="71"/>
      <c r="VE92" s="71"/>
      <c r="VF92" s="71"/>
      <c r="VG92" s="71"/>
      <c r="VH92" s="71"/>
      <c r="VI92" s="71"/>
      <c r="VJ92" s="71"/>
      <c r="VK92" s="71"/>
      <c r="VL92" s="71"/>
      <c r="VM92" s="71"/>
      <c r="VN92" s="71"/>
      <c r="VO92" s="71"/>
      <c r="VP92" s="71"/>
      <c r="VQ92" s="71"/>
      <c r="VR92" s="71"/>
      <c r="VS92" s="71"/>
      <c r="VT92" s="71"/>
      <c r="VU92" s="71"/>
      <c r="VV92" s="71"/>
      <c r="VW92" s="71"/>
      <c r="VX92" s="71"/>
      <c r="VY92" s="71"/>
      <c r="VZ92" s="71"/>
      <c r="WA92" s="71"/>
      <c r="WB92" s="71"/>
      <c r="WC92" s="71"/>
      <c r="WD92" s="71"/>
      <c r="WE92" s="71"/>
      <c r="WF92" s="71"/>
      <c r="WG92" s="71"/>
      <c r="WH92" s="71"/>
      <c r="WI92" s="71"/>
      <c r="WJ92" s="71"/>
      <c r="WK92" s="71"/>
      <c r="WL92" s="71"/>
      <c r="WM92" s="71"/>
      <c r="WN92" s="71"/>
      <c r="WO92" s="71"/>
      <c r="WP92" s="71"/>
      <c r="WQ92" s="71"/>
      <c r="WR92" s="71"/>
      <c r="WS92" s="71"/>
      <c r="WT92" s="71"/>
      <c r="WU92" s="71"/>
      <c r="WV92" s="71"/>
      <c r="WW92" s="71"/>
      <c r="WX92" s="71"/>
      <c r="WY92" s="71"/>
      <c r="WZ92" s="71"/>
      <c r="XA92" s="71"/>
      <c r="XB92" s="71"/>
      <c r="XC92" s="71"/>
      <c r="XD92" s="71"/>
      <c r="XE92" s="71"/>
      <c r="XF92" s="71"/>
      <c r="XG92" s="71"/>
      <c r="XH92" s="71"/>
      <c r="XI92" s="71"/>
      <c r="XJ92" s="71"/>
      <c r="XK92" s="71"/>
      <c r="XL92" s="71"/>
      <c r="XM92" s="71"/>
      <c r="XN92" s="71"/>
      <c r="XO92" s="71"/>
      <c r="XP92" s="71"/>
      <c r="XQ92" s="71"/>
      <c r="XR92" s="71"/>
      <c r="XS92" s="71"/>
      <c r="XT92" s="71"/>
      <c r="XU92" s="71"/>
      <c r="XV92" s="71"/>
      <c r="XW92" s="71"/>
      <c r="XX92" s="71"/>
      <c r="XY92" s="71"/>
      <c r="XZ92" s="71"/>
      <c r="YA92" s="71"/>
      <c r="YB92" s="71"/>
      <c r="YC92" s="71"/>
      <c r="YD92" s="71"/>
      <c r="YE92" s="71"/>
      <c r="YF92" s="71"/>
      <c r="YG92" s="71"/>
      <c r="YH92" s="71"/>
      <c r="YI92" s="71"/>
      <c r="YJ92" s="71"/>
      <c r="YK92" s="71"/>
      <c r="YL92" s="71"/>
      <c r="YM92" s="71"/>
      <c r="YN92" s="71"/>
      <c r="YO92" s="71"/>
      <c r="YP92" s="71"/>
      <c r="YQ92" s="71"/>
      <c r="YR92" s="71"/>
      <c r="YS92" s="71"/>
      <c r="YT92" s="71"/>
      <c r="YU92" s="71"/>
      <c r="YV92" s="71"/>
      <c r="YW92" s="71"/>
      <c r="YX92" s="71"/>
      <c r="YY92" s="71"/>
      <c r="YZ92" s="71"/>
      <c r="ZA92" s="71"/>
      <c r="ZB92" s="71"/>
      <c r="ZC92" s="71"/>
      <c r="ZD92" s="71"/>
      <c r="ZE92" s="71"/>
      <c r="ZF92" s="71"/>
      <c r="ZG92" s="71"/>
      <c r="ZH92" s="71"/>
      <c r="ZI92" s="71"/>
      <c r="ZJ92" s="71"/>
      <c r="ZK92" s="71"/>
      <c r="ZL92" s="71"/>
      <c r="ZM92" s="71"/>
      <c r="ZN92" s="71"/>
      <c r="ZO92" s="71"/>
      <c r="ZP92" s="71"/>
      <c r="ZQ92" s="71"/>
      <c r="ZR92" s="71"/>
      <c r="ZS92" s="71"/>
      <c r="ZT92" s="71"/>
      <c r="ZU92" s="71"/>
      <c r="ZV92" s="71"/>
      <c r="ZW92" s="71"/>
      <c r="ZX92" s="71"/>
      <c r="ZY92" s="71"/>
      <c r="ZZ92" s="71"/>
      <c r="AAA92" s="71"/>
      <c r="AAB92" s="71"/>
      <c r="AAC92" s="71"/>
      <c r="AAD92" s="71"/>
      <c r="AAE92" s="71"/>
      <c r="AAF92" s="71"/>
      <c r="AAG92" s="71"/>
      <c r="AAH92" s="71"/>
      <c r="AAI92" s="71"/>
      <c r="AAJ92" s="71"/>
      <c r="AAK92" s="71"/>
      <c r="AAL92" s="71"/>
      <c r="AAM92" s="71"/>
      <c r="AAN92" s="71"/>
      <c r="AAO92" s="71"/>
      <c r="AAP92" s="71"/>
      <c r="AAQ92" s="71"/>
      <c r="AAR92" s="71"/>
      <c r="AAS92" s="71"/>
      <c r="AAT92" s="71"/>
      <c r="AAU92" s="71"/>
      <c r="AAV92" s="71"/>
      <c r="AAW92" s="71"/>
      <c r="AAX92" s="71"/>
      <c r="AAY92" s="71"/>
      <c r="AAZ92" s="71"/>
      <c r="ABA92" s="71"/>
      <c r="ABB92" s="71"/>
      <c r="ABC92" s="71"/>
      <c r="ABD92" s="71"/>
      <c r="ABE92" s="71"/>
      <c r="ABF92" s="71"/>
      <c r="ABG92" s="71"/>
      <c r="ABH92" s="71"/>
      <c r="ABI92" s="71"/>
      <c r="ABJ92" s="71"/>
      <c r="ABK92" s="71"/>
      <c r="ABL92" s="71"/>
      <c r="ABM92" s="71"/>
      <c r="ABN92" s="71"/>
      <c r="ABO92" s="71"/>
      <c r="ABP92" s="71"/>
      <c r="ABQ92" s="71"/>
      <c r="ABR92" s="71"/>
      <c r="ABS92" s="71"/>
      <c r="ABT92" s="71"/>
      <c r="ABU92" s="71"/>
      <c r="ABV92" s="71"/>
      <c r="ABW92" s="71"/>
      <c r="ABX92" s="71"/>
      <c r="ABY92" s="71"/>
      <c r="ABZ92" s="71"/>
      <c r="ACA92" s="71"/>
      <c r="ACB92" s="71"/>
      <c r="ACC92" s="71"/>
      <c r="ACD92" s="71"/>
      <c r="ACE92" s="71"/>
      <c r="ACF92" s="71"/>
      <c r="ACG92" s="71"/>
      <c r="ACH92" s="71"/>
      <c r="ACI92" s="71"/>
      <c r="ACJ92" s="71"/>
      <c r="ACK92" s="71"/>
      <c r="ACL92" s="71"/>
      <c r="ACM92" s="71"/>
      <c r="ACN92" s="71"/>
      <c r="ACO92" s="71"/>
      <c r="ACP92" s="71"/>
      <c r="ACQ92" s="71"/>
      <c r="ACR92" s="71"/>
      <c r="ACS92" s="71"/>
      <c r="ACT92" s="71"/>
      <c r="ACU92" s="71"/>
      <c r="ACV92" s="71"/>
      <c r="ACW92" s="71"/>
      <c r="ACX92" s="71"/>
      <c r="ACY92" s="71"/>
      <c r="ACZ92" s="71"/>
      <c r="ADA92" s="71"/>
      <c r="ADB92" s="71"/>
      <c r="ADC92" s="71"/>
      <c r="ADD92" s="71"/>
      <c r="ADE92" s="71"/>
      <c r="ADF92" s="71"/>
      <c r="ADG92" s="71"/>
      <c r="ADH92" s="71"/>
      <c r="ADI92" s="71"/>
      <c r="ADJ92" s="71"/>
      <c r="ADK92" s="71"/>
      <c r="ADL92" s="71"/>
      <c r="ADM92" s="71"/>
      <c r="ADN92" s="71"/>
      <c r="ADO92" s="71"/>
      <c r="ADP92" s="71"/>
      <c r="ADQ92" s="71"/>
      <c r="ADR92" s="71"/>
      <c r="ADS92" s="71"/>
      <c r="ADT92" s="71"/>
      <c r="ADU92" s="71"/>
      <c r="ADV92" s="71"/>
      <c r="ADW92" s="71"/>
      <c r="ADX92" s="71"/>
      <c r="ADY92" s="71"/>
      <c r="ADZ92" s="71"/>
      <c r="AEA92" s="71"/>
      <c r="AEB92" s="71"/>
      <c r="AEC92" s="71"/>
      <c r="AED92" s="71"/>
      <c r="AEE92" s="71"/>
      <c r="AEF92" s="71"/>
      <c r="AEG92" s="71"/>
      <c r="AEH92" s="71"/>
      <c r="AEI92" s="71"/>
      <c r="AEJ92" s="71"/>
      <c r="AEK92" s="71"/>
      <c r="AEL92" s="71"/>
      <c r="AEM92" s="71"/>
      <c r="AEN92" s="71"/>
      <c r="AEO92" s="71"/>
      <c r="AEP92" s="71"/>
      <c r="AEQ92" s="71"/>
      <c r="AER92" s="71"/>
      <c r="AES92" s="71"/>
      <c r="AET92" s="71"/>
      <c r="AEU92" s="71"/>
      <c r="AEV92" s="71"/>
      <c r="AEW92" s="71"/>
      <c r="AEX92" s="71"/>
      <c r="AEY92" s="71"/>
      <c r="AEZ92" s="71"/>
      <c r="AFA92" s="71"/>
      <c r="AFB92" s="71"/>
      <c r="AFC92" s="71"/>
      <c r="AFD92" s="71"/>
      <c r="AFE92" s="71"/>
      <c r="AFF92" s="71"/>
      <c r="AFG92" s="71"/>
      <c r="AFH92" s="71"/>
      <c r="AFI92" s="71"/>
      <c r="AFJ92" s="71"/>
      <c r="AFK92" s="71"/>
      <c r="AFL92" s="71"/>
      <c r="AFM92" s="71"/>
      <c r="AFN92" s="71"/>
      <c r="AFO92" s="71"/>
      <c r="AFP92" s="71"/>
      <c r="AFQ92" s="71"/>
      <c r="AFR92" s="71"/>
      <c r="AFS92" s="71"/>
      <c r="AFT92" s="71"/>
      <c r="AFU92" s="71"/>
      <c r="AFV92" s="71"/>
      <c r="AFW92" s="71"/>
      <c r="AFX92" s="71"/>
      <c r="AFY92" s="71"/>
      <c r="AFZ92" s="71"/>
      <c r="AGA92" s="71"/>
      <c r="AGB92" s="71"/>
      <c r="AGC92" s="71"/>
      <c r="AGD92" s="71"/>
      <c r="AGE92" s="71"/>
      <c r="AGF92" s="71"/>
      <c r="AGG92" s="71"/>
      <c r="AGH92" s="71"/>
      <c r="AGI92" s="71"/>
      <c r="AGJ92" s="71"/>
      <c r="AGK92" s="71"/>
      <c r="AGL92" s="71"/>
      <c r="AGM92" s="71"/>
      <c r="AGN92" s="71"/>
      <c r="AGO92" s="71"/>
      <c r="AGP92" s="71"/>
      <c r="AGQ92" s="71"/>
      <c r="AGR92" s="71"/>
      <c r="AGS92" s="71"/>
      <c r="AGT92" s="71"/>
      <c r="AGU92" s="71"/>
      <c r="AGV92" s="71"/>
      <c r="AGW92" s="71"/>
      <c r="AGX92" s="71"/>
      <c r="AGY92" s="71"/>
      <c r="AGZ92" s="71"/>
      <c r="AHA92" s="71"/>
      <c r="AHB92" s="71"/>
      <c r="AHC92" s="71"/>
      <c r="AHD92" s="71"/>
      <c r="AHE92" s="71"/>
      <c r="AHF92" s="71"/>
      <c r="AHG92" s="71"/>
      <c r="AHH92" s="71"/>
      <c r="AHI92" s="71"/>
      <c r="AHJ92" s="71"/>
      <c r="AHK92" s="71"/>
      <c r="AHL92" s="71"/>
      <c r="AHM92" s="71"/>
      <c r="AHN92" s="71"/>
      <c r="AHO92" s="71"/>
      <c r="AHP92" s="71"/>
      <c r="AHQ92" s="71"/>
      <c r="AHR92" s="71"/>
      <c r="AHS92" s="71"/>
      <c r="AHT92" s="71"/>
      <c r="AHU92" s="71"/>
      <c r="AHV92" s="71"/>
      <c r="AHW92" s="71"/>
      <c r="AHX92" s="71"/>
      <c r="AHY92" s="71"/>
      <c r="AHZ92" s="71"/>
      <c r="AIA92" s="71"/>
      <c r="AIB92" s="71"/>
      <c r="AIC92" s="71"/>
      <c r="AID92" s="71"/>
      <c r="AIE92" s="71"/>
      <c r="AIF92" s="71"/>
      <c r="AIG92" s="71"/>
      <c r="AIH92" s="71"/>
      <c r="AII92" s="71"/>
      <c r="AIJ92" s="71"/>
      <c r="AIK92" s="71"/>
      <c r="AIL92" s="71"/>
      <c r="AIM92" s="71"/>
      <c r="AIN92" s="71"/>
      <c r="AIO92" s="71"/>
      <c r="AIP92" s="71"/>
      <c r="AIQ92" s="71"/>
      <c r="AIR92" s="71"/>
      <c r="AIS92" s="71"/>
      <c r="AIT92" s="71"/>
      <c r="AIU92" s="71"/>
      <c r="AIV92" s="71"/>
      <c r="AIW92" s="71"/>
      <c r="AIX92" s="71"/>
      <c r="AIY92" s="71"/>
      <c r="AIZ92" s="71"/>
      <c r="AJA92" s="71"/>
      <c r="AJB92" s="71"/>
      <c r="AJC92" s="71"/>
      <c r="AJD92" s="71"/>
      <c r="AJE92" s="71"/>
      <c r="AJF92" s="71"/>
      <c r="AJG92" s="71"/>
      <c r="AJH92" s="71"/>
      <c r="AJI92" s="71"/>
      <c r="AJJ92" s="71"/>
      <c r="AJK92" s="71"/>
      <c r="AJL92" s="71"/>
      <c r="AJM92" s="71"/>
      <c r="AJN92" s="71"/>
      <c r="AJO92" s="71"/>
      <c r="AJP92" s="71"/>
      <c r="AJQ92" s="71"/>
      <c r="AJR92" s="71"/>
      <c r="AJS92" s="71"/>
      <c r="AJT92" s="71"/>
      <c r="AJU92" s="71"/>
      <c r="AJV92" s="71"/>
      <c r="AJW92" s="71"/>
      <c r="AJX92" s="71"/>
      <c r="AJY92" s="71"/>
      <c r="AJZ92" s="71"/>
      <c r="AKA92" s="71"/>
      <c r="AKB92" s="71"/>
      <c r="AKC92" s="71"/>
      <c r="AKD92" s="71"/>
      <c r="AKE92" s="71"/>
      <c r="AKF92" s="71"/>
      <c r="AKG92" s="71"/>
      <c r="AKH92" s="71"/>
      <c r="AKI92" s="71"/>
      <c r="AKJ92" s="71"/>
      <c r="AKK92" s="71"/>
      <c r="AKL92" s="71"/>
      <c r="AKM92" s="71"/>
      <c r="AKN92" s="71"/>
      <c r="AKO92" s="71"/>
      <c r="AKP92" s="71"/>
      <c r="AKQ92" s="71"/>
      <c r="AKR92" s="71"/>
      <c r="AKS92" s="71"/>
      <c r="AKT92" s="71"/>
      <c r="AKU92" s="71"/>
      <c r="AKV92" s="71"/>
      <c r="AKW92" s="71"/>
      <c r="AKX92" s="71"/>
      <c r="AKY92" s="71"/>
      <c r="AKZ92" s="71"/>
      <c r="ALA92" s="71"/>
      <c r="ALB92" s="71"/>
      <c r="ALC92" s="71"/>
      <c r="ALD92" s="71"/>
      <c r="ALE92" s="71"/>
      <c r="ALF92" s="71"/>
      <c r="ALG92" s="71"/>
      <c r="ALH92" s="71"/>
      <c r="ALI92" s="71"/>
      <c r="ALJ92" s="71"/>
      <c r="ALK92" s="71"/>
      <c r="ALL92" s="71"/>
      <c r="ALM92" s="71"/>
      <c r="ALN92" s="71"/>
      <c r="ALO92" s="71"/>
      <c r="ALP92" s="71"/>
      <c r="ALQ92" s="71"/>
      <c r="ALR92" s="71"/>
      <c r="ALS92" s="71"/>
      <c r="ALT92" s="71"/>
      <c r="ALU92" s="71"/>
      <c r="ALV92" s="71"/>
      <c r="ALW92" s="71"/>
    </row>
    <row r="93" spans="1:1011" s="72" customFormat="1" ht="30">
      <c r="A93" s="69" t="s">
        <v>509</v>
      </c>
      <c r="B93" s="69" t="s">
        <v>372</v>
      </c>
      <c r="C93" s="69" t="s">
        <v>85</v>
      </c>
      <c r="D93" s="69" t="s">
        <v>86</v>
      </c>
      <c r="E93" s="69" t="s">
        <v>373</v>
      </c>
      <c r="F93" s="69" t="s">
        <v>371</v>
      </c>
      <c r="G93" s="70">
        <v>1258600</v>
      </c>
      <c r="H93" s="70">
        <v>1258600</v>
      </c>
      <c r="I93" s="70">
        <v>0</v>
      </c>
      <c r="J93" s="70">
        <v>0</v>
      </c>
      <c r="K93" s="70">
        <v>0</v>
      </c>
      <c r="L93" s="70">
        <v>0</v>
      </c>
      <c r="M93" s="76">
        <v>1258600</v>
      </c>
      <c r="N93" s="70">
        <v>0</v>
      </c>
      <c r="O93" s="70">
        <v>0</v>
      </c>
      <c r="P93" s="70">
        <v>0</v>
      </c>
      <c r="Q93" s="70">
        <v>0</v>
      </c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  <c r="HG93" s="71"/>
      <c r="HH93" s="71"/>
      <c r="HI93" s="71"/>
      <c r="HJ93" s="71"/>
      <c r="HK93" s="71"/>
      <c r="HL93" s="71"/>
      <c r="HM93" s="71"/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  <c r="HY93" s="71"/>
      <c r="HZ93" s="71"/>
      <c r="IA93" s="71"/>
      <c r="IB93" s="71"/>
      <c r="IC93" s="71"/>
      <c r="ID93" s="71"/>
      <c r="IE93" s="71"/>
      <c r="IF93" s="71"/>
      <c r="IG93" s="71"/>
      <c r="IH93" s="71"/>
      <c r="II93" s="71"/>
      <c r="IJ93" s="71"/>
      <c r="IK93" s="71"/>
      <c r="IL93" s="71"/>
      <c r="IM93" s="71"/>
      <c r="IN93" s="71"/>
      <c r="IO93" s="71"/>
      <c r="IP93" s="71"/>
      <c r="IQ93" s="71"/>
      <c r="IR93" s="71"/>
      <c r="IS93" s="71"/>
      <c r="IT93" s="71"/>
      <c r="IU93" s="71"/>
      <c r="IV93" s="71"/>
      <c r="IW93" s="71"/>
      <c r="IX93" s="71"/>
      <c r="IY93" s="71"/>
      <c r="IZ93" s="71"/>
      <c r="JA93" s="71"/>
      <c r="JB93" s="71"/>
      <c r="JC93" s="71"/>
      <c r="JD93" s="71"/>
      <c r="JE93" s="71"/>
      <c r="JF93" s="71"/>
      <c r="JG93" s="71"/>
      <c r="JH93" s="71"/>
      <c r="JI93" s="71"/>
      <c r="JJ93" s="71"/>
      <c r="JK93" s="71"/>
      <c r="JL93" s="71"/>
      <c r="JM93" s="71"/>
      <c r="JN93" s="71"/>
      <c r="JO93" s="71"/>
      <c r="JP93" s="71"/>
      <c r="JQ93" s="71"/>
      <c r="JR93" s="71"/>
      <c r="JS93" s="71"/>
      <c r="JT93" s="71"/>
      <c r="JU93" s="71"/>
      <c r="JV93" s="71"/>
      <c r="JW93" s="71"/>
      <c r="JX93" s="71"/>
      <c r="JY93" s="71"/>
      <c r="JZ93" s="71"/>
      <c r="KA93" s="71"/>
      <c r="KB93" s="71"/>
      <c r="KC93" s="71"/>
      <c r="KD93" s="71"/>
      <c r="KE93" s="71"/>
      <c r="KF93" s="71"/>
      <c r="KG93" s="71"/>
      <c r="KH93" s="71"/>
      <c r="KI93" s="71"/>
      <c r="KJ93" s="71"/>
      <c r="KK93" s="71"/>
      <c r="KL93" s="71"/>
      <c r="KM93" s="71"/>
      <c r="KN93" s="71"/>
      <c r="KO93" s="71"/>
      <c r="KP93" s="71"/>
      <c r="KQ93" s="71"/>
      <c r="KR93" s="71"/>
      <c r="KS93" s="71"/>
      <c r="KT93" s="71"/>
      <c r="KU93" s="71"/>
      <c r="KV93" s="71"/>
      <c r="KW93" s="71"/>
      <c r="KX93" s="71"/>
      <c r="KY93" s="71"/>
      <c r="KZ93" s="71"/>
      <c r="LA93" s="71"/>
      <c r="LB93" s="71"/>
      <c r="LC93" s="71"/>
      <c r="LD93" s="71"/>
      <c r="LE93" s="71"/>
      <c r="LF93" s="71"/>
      <c r="LG93" s="71"/>
      <c r="LH93" s="71"/>
      <c r="LI93" s="71"/>
      <c r="LJ93" s="71"/>
      <c r="LK93" s="71"/>
      <c r="LL93" s="71"/>
      <c r="LM93" s="71"/>
      <c r="LN93" s="71"/>
      <c r="LO93" s="71"/>
      <c r="LP93" s="71"/>
      <c r="LQ93" s="71"/>
      <c r="LR93" s="71"/>
      <c r="LS93" s="71"/>
      <c r="LT93" s="71"/>
      <c r="LU93" s="71"/>
      <c r="LV93" s="71"/>
      <c r="LW93" s="71"/>
      <c r="LX93" s="71"/>
      <c r="LY93" s="71"/>
      <c r="LZ93" s="71"/>
      <c r="MA93" s="71"/>
      <c r="MB93" s="71"/>
      <c r="MC93" s="71"/>
      <c r="MD93" s="71"/>
      <c r="ME93" s="71"/>
      <c r="MF93" s="71"/>
      <c r="MG93" s="71"/>
      <c r="MH93" s="71"/>
      <c r="MI93" s="71"/>
      <c r="MJ93" s="71"/>
      <c r="MK93" s="71"/>
      <c r="ML93" s="71"/>
      <c r="MM93" s="71"/>
      <c r="MN93" s="71"/>
      <c r="MO93" s="71"/>
      <c r="MP93" s="71"/>
      <c r="MQ93" s="71"/>
      <c r="MR93" s="71"/>
      <c r="MS93" s="71"/>
      <c r="MT93" s="71"/>
      <c r="MU93" s="71"/>
      <c r="MV93" s="71"/>
      <c r="MW93" s="71"/>
      <c r="MX93" s="71"/>
      <c r="MY93" s="71"/>
      <c r="MZ93" s="71"/>
      <c r="NA93" s="71"/>
      <c r="NB93" s="71"/>
      <c r="NC93" s="71"/>
      <c r="ND93" s="71"/>
      <c r="NE93" s="71"/>
      <c r="NF93" s="71"/>
      <c r="NG93" s="71"/>
      <c r="NH93" s="71"/>
      <c r="NI93" s="71"/>
      <c r="NJ93" s="71"/>
      <c r="NK93" s="71"/>
      <c r="NL93" s="71"/>
      <c r="NM93" s="71"/>
      <c r="NN93" s="71"/>
      <c r="NO93" s="71"/>
      <c r="NP93" s="71"/>
      <c r="NQ93" s="71"/>
      <c r="NR93" s="71"/>
      <c r="NS93" s="71"/>
      <c r="NT93" s="71"/>
      <c r="NU93" s="71"/>
      <c r="NV93" s="71"/>
      <c r="NW93" s="71"/>
      <c r="NX93" s="71"/>
      <c r="NY93" s="71"/>
      <c r="NZ93" s="71"/>
      <c r="OA93" s="71"/>
      <c r="OB93" s="71"/>
      <c r="OC93" s="71"/>
      <c r="OD93" s="71"/>
      <c r="OE93" s="71"/>
      <c r="OF93" s="71"/>
      <c r="OG93" s="71"/>
      <c r="OH93" s="71"/>
      <c r="OI93" s="71"/>
      <c r="OJ93" s="71"/>
      <c r="OK93" s="71"/>
      <c r="OL93" s="71"/>
      <c r="OM93" s="71"/>
      <c r="ON93" s="71"/>
      <c r="OO93" s="71"/>
      <c r="OP93" s="71"/>
      <c r="OQ93" s="71"/>
      <c r="OR93" s="71"/>
      <c r="OS93" s="71"/>
      <c r="OT93" s="71"/>
      <c r="OU93" s="71"/>
      <c r="OV93" s="71"/>
      <c r="OW93" s="71"/>
      <c r="OX93" s="71"/>
      <c r="OY93" s="71"/>
      <c r="OZ93" s="71"/>
      <c r="PA93" s="71"/>
      <c r="PB93" s="71"/>
      <c r="PC93" s="71"/>
      <c r="PD93" s="71"/>
      <c r="PE93" s="71"/>
      <c r="PF93" s="71"/>
      <c r="PG93" s="71"/>
      <c r="PH93" s="71"/>
      <c r="PI93" s="71"/>
      <c r="PJ93" s="71"/>
      <c r="PK93" s="71"/>
      <c r="PL93" s="71"/>
      <c r="PM93" s="71"/>
      <c r="PN93" s="71"/>
      <c r="PO93" s="71"/>
      <c r="PP93" s="71"/>
      <c r="PQ93" s="71"/>
      <c r="PR93" s="71"/>
      <c r="PS93" s="71"/>
      <c r="PT93" s="71"/>
      <c r="PU93" s="71"/>
      <c r="PV93" s="71"/>
      <c r="PW93" s="71"/>
      <c r="PX93" s="71"/>
      <c r="PY93" s="71"/>
      <c r="PZ93" s="71"/>
      <c r="QA93" s="71"/>
      <c r="QB93" s="71"/>
      <c r="QC93" s="71"/>
      <c r="QD93" s="71"/>
      <c r="QE93" s="71"/>
      <c r="QF93" s="71"/>
      <c r="QG93" s="71"/>
      <c r="QH93" s="71"/>
      <c r="QI93" s="71"/>
      <c r="QJ93" s="71"/>
      <c r="QK93" s="71"/>
      <c r="QL93" s="71"/>
      <c r="QM93" s="71"/>
      <c r="QN93" s="71"/>
      <c r="QO93" s="71"/>
      <c r="QP93" s="71"/>
      <c r="QQ93" s="71"/>
      <c r="QR93" s="71"/>
      <c r="QS93" s="71"/>
      <c r="QT93" s="71"/>
      <c r="QU93" s="71"/>
      <c r="QV93" s="71"/>
      <c r="QW93" s="71"/>
      <c r="QX93" s="71"/>
      <c r="QY93" s="71"/>
      <c r="QZ93" s="71"/>
      <c r="RA93" s="71"/>
      <c r="RB93" s="71"/>
      <c r="RC93" s="71"/>
      <c r="RD93" s="71"/>
      <c r="RE93" s="71"/>
      <c r="RF93" s="71"/>
      <c r="RG93" s="71"/>
      <c r="RH93" s="71"/>
      <c r="RI93" s="71"/>
      <c r="RJ93" s="71"/>
      <c r="RK93" s="71"/>
      <c r="RL93" s="71"/>
      <c r="RM93" s="71"/>
      <c r="RN93" s="71"/>
      <c r="RO93" s="71"/>
      <c r="RP93" s="71"/>
      <c r="RQ93" s="71"/>
      <c r="RR93" s="71"/>
      <c r="RS93" s="71"/>
      <c r="RT93" s="71"/>
      <c r="RU93" s="71"/>
      <c r="RV93" s="71"/>
      <c r="RW93" s="71"/>
      <c r="RX93" s="71"/>
      <c r="RY93" s="71"/>
      <c r="RZ93" s="71"/>
      <c r="SA93" s="71"/>
      <c r="SB93" s="71"/>
      <c r="SC93" s="71"/>
      <c r="SD93" s="71"/>
      <c r="SE93" s="71"/>
      <c r="SF93" s="71"/>
      <c r="SG93" s="71"/>
      <c r="SH93" s="71"/>
      <c r="SI93" s="71"/>
      <c r="SJ93" s="71"/>
      <c r="SK93" s="71"/>
      <c r="SL93" s="71"/>
      <c r="SM93" s="71"/>
      <c r="SN93" s="71"/>
      <c r="SO93" s="71"/>
      <c r="SP93" s="71"/>
      <c r="SQ93" s="71"/>
      <c r="SR93" s="71"/>
      <c r="SS93" s="71"/>
      <c r="ST93" s="71"/>
      <c r="SU93" s="71"/>
      <c r="SV93" s="71"/>
      <c r="SW93" s="71"/>
      <c r="SX93" s="71"/>
      <c r="SY93" s="71"/>
      <c r="SZ93" s="71"/>
      <c r="TA93" s="71"/>
      <c r="TB93" s="71"/>
      <c r="TC93" s="71"/>
      <c r="TD93" s="71"/>
      <c r="TE93" s="71"/>
      <c r="TF93" s="71"/>
      <c r="TG93" s="71"/>
      <c r="TH93" s="71"/>
      <c r="TI93" s="71"/>
      <c r="TJ93" s="71"/>
      <c r="TK93" s="71"/>
      <c r="TL93" s="71"/>
      <c r="TM93" s="71"/>
      <c r="TN93" s="71"/>
      <c r="TO93" s="71"/>
      <c r="TP93" s="71"/>
      <c r="TQ93" s="71"/>
      <c r="TR93" s="71"/>
      <c r="TS93" s="71"/>
      <c r="TT93" s="71"/>
      <c r="TU93" s="71"/>
      <c r="TV93" s="71"/>
      <c r="TW93" s="71"/>
      <c r="TX93" s="71"/>
      <c r="TY93" s="71"/>
      <c r="TZ93" s="71"/>
      <c r="UA93" s="71"/>
      <c r="UB93" s="71"/>
      <c r="UC93" s="71"/>
      <c r="UD93" s="71"/>
      <c r="UE93" s="71"/>
      <c r="UF93" s="71"/>
      <c r="UG93" s="71"/>
      <c r="UH93" s="71"/>
      <c r="UI93" s="71"/>
      <c r="UJ93" s="71"/>
      <c r="UK93" s="71"/>
      <c r="UL93" s="71"/>
      <c r="UM93" s="71"/>
      <c r="UN93" s="71"/>
      <c r="UO93" s="71"/>
      <c r="UP93" s="71"/>
      <c r="UQ93" s="71"/>
      <c r="UR93" s="71"/>
      <c r="US93" s="71"/>
      <c r="UT93" s="71"/>
      <c r="UU93" s="71"/>
      <c r="UV93" s="71"/>
      <c r="UW93" s="71"/>
      <c r="UX93" s="71"/>
      <c r="UY93" s="71"/>
      <c r="UZ93" s="71"/>
      <c r="VA93" s="71"/>
      <c r="VB93" s="71"/>
      <c r="VC93" s="71"/>
      <c r="VD93" s="71"/>
      <c r="VE93" s="71"/>
      <c r="VF93" s="71"/>
      <c r="VG93" s="71"/>
      <c r="VH93" s="71"/>
      <c r="VI93" s="71"/>
      <c r="VJ93" s="71"/>
      <c r="VK93" s="71"/>
      <c r="VL93" s="71"/>
      <c r="VM93" s="71"/>
      <c r="VN93" s="71"/>
      <c r="VO93" s="71"/>
      <c r="VP93" s="71"/>
      <c r="VQ93" s="71"/>
      <c r="VR93" s="71"/>
      <c r="VS93" s="71"/>
      <c r="VT93" s="71"/>
      <c r="VU93" s="71"/>
      <c r="VV93" s="71"/>
      <c r="VW93" s="71"/>
      <c r="VX93" s="71"/>
      <c r="VY93" s="71"/>
      <c r="VZ93" s="71"/>
      <c r="WA93" s="71"/>
      <c r="WB93" s="71"/>
      <c r="WC93" s="71"/>
      <c r="WD93" s="71"/>
      <c r="WE93" s="71"/>
      <c r="WF93" s="71"/>
      <c r="WG93" s="71"/>
      <c r="WH93" s="71"/>
      <c r="WI93" s="71"/>
      <c r="WJ93" s="71"/>
      <c r="WK93" s="71"/>
      <c r="WL93" s="71"/>
      <c r="WM93" s="71"/>
      <c r="WN93" s="71"/>
      <c r="WO93" s="71"/>
      <c r="WP93" s="71"/>
      <c r="WQ93" s="71"/>
      <c r="WR93" s="71"/>
      <c r="WS93" s="71"/>
      <c r="WT93" s="71"/>
      <c r="WU93" s="71"/>
      <c r="WV93" s="71"/>
      <c r="WW93" s="71"/>
      <c r="WX93" s="71"/>
      <c r="WY93" s="71"/>
      <c r="WZ93" s="71"/>
      <c r="XA93" s="71"/>
      <c r="XB93" s="71"/>
      <c r="XC93" s="71"/>
      <c r="XD93" s="71"/>
      <c r="XE93" s="71"/>
      <c r="XF93" s="71"/>
      <c r="XG93" s="71"/>
      <c r="XH93" s="71"/>
      <c r="XI93" s="71"/>
      <c r="XJ93" s="71"/>
      <c r="XK93" s="71"/>
      <c r="XL93" s="71"/>
      <c r="XM93" s="71"/>
      <c r="XN93" s="71"/>
      <c r="XO93" s="71"/>
      <c r="XP93" s="71"/>
      <c r="XQ93" s="71"/>
      <c r="XR93" s="71"/>
      <c r="XS93" s="71"/>
      <c r="XT93" s="71"/>
      <c r="XU93" s="71"/>
      <c r="XV93" s="71"/>
      <c r="XW93" s="71"/>
      <c r="XX93" s="71"/>
      <c r="XY93" s="71"/>
      <c r="XZ93" s="71"/>
      <c r="YA93" s="71"/>
      <c r="YB93" s="71"/>
      <c r="YC93" s="71"/>
      <c r="YD93" s="71"/>
      <c r="YE93" s="71"/>
      <c r="YF93" s="71"/>
      <c r="YG93" s="71"/>
      <c r="YH93" s="71"/>
      <c r="YI93" s="71"/>
      <c r="YJ93" s="71"/>
      <c r="YK93" s="71"/>
      <c r="YL93" s="71"/>
      <c r="YM93" s="71"/>
      <c r="YN93" s="71"/>
      <c r="YO93" s="71"/>
      <c r="YP93" s="71"/>
      <c r="YQ93" s="71"/>
      <c r="YR93" s="71"/>
      <c r="YS93" s="71"/>
      <c r="YT93" s="71"/>
      <c r="YU93" s="71"/>
      <c r="YV93" s="71"/>
      <c r="YW93" s="71"/>
      <c r="YX93" s="71"/>
      <c r="YY93" s="71"/>
      <c r="YZ93" s="71"/>
      <c r="ZA93" s="71"/>
      <c r="ZB93" s="71"/>
      <c r="ZC93" s="71"/>
      <c r="ZD93" s="71"/>
      <c r="ZE93" s="71"/>
      <c r="ZF93" s="71"/>
      <c r="ZG93" s="71"/>
      <c r="ZH93" s="71"/>
      <c r="ZI93" s="71"/>
      <c r="ZJ93" s="71"/>
      <c r="ZK93" s="71"/>
      <c r="ZL93" s="71"/>
      <c r="ZM93" s="71"/>
      <c r="ZN93" s="71"/>
      <c r="ZO93" s="71"/>
      <c r="ZP93" s="71"/>
      <c r="ZQ93" s="71"/>
      <c r="ZR93" s="71"/>
      <c r="ZS93" s="71"/>
      <c r="ZT93" s="71"/>
      <c r="ZU93" s="71"/>
      <c r="ZV93" s="71"/>
      <c r="ZW93" s="71"/>
      <c r="ZX93" s="71"/>
      <c r="ZY93" s="71"/>
      <c r="ZZ93" s="71"/>
      <c r="AAA93" s="71"/>
      <c r="AAB93" s="71"/>
      <c r="AAC93" s="71"/>
      <c r="AAD93" s="71"/>
      <c r="AAE93" s="71"/>
      <c r="AAF93" s="71"/>
      <c r="AAG93" s="71"/>
      <c r="AAH93" s="71"/>
      <c r="AAI93" s="71"/>
      <c r="AAJ93" s="71"/>
      <c r="AAK93" s="71"/>
      <c r="AAL93" s="71"/>
      <c r="AAM93" s="71"/>
      <c r="AAN93" s="71"/>
      <c r="AAO93" s="71"/>
      <c r="AAP93" s="71"/>
      <c r="AAQ93" s="71"/>
      <c r="AAR93" s="71"/>
      <c r="AAS93" s="71"/>
      <c r="AAT93" s="71"/>
      <c r="AAU93" s="71"/>
      <c r="AAV93" s="71"/>
      <c r="AAW93" s="71"/>
      <c r="AAX93" s="71"/>
      <c r="AAY93" s="71"/>
      <c r="AAZ93" s="71"/>
      <c r="ABA93" s="71"/>
      <c r="ABB93" s="71"/>
      <c r="ABC93" s="71"/>
      <c r="ABD93" s="71"/>
      <c r="ABE93" s="71"/>
      <c r="ABF93" s="71"/>
      <c r="ABG93" s="71"/>
      <c r="ABH93" s="71"/>
      <c r="ABI93" s="71"/>
      <c r="ABJ93" s="71"/>
      <c r="ABK93" s="71"/>
      <c r="ABL93" s="71"/>
      <c r="ABM93" s="71"/>
      <c r="ABN93" s="71"/>
      <c r="ABO93" s="71"/>
      <c r="ABP93" s="71"/>
      <c r="ABQ93" s="71"/>
      <c r="ABR93" s="71"/>
      <c r="ABS93" s="71"/>
      <c r="ABT93" s="71"/>
      <c r="ABU93" s="71"/>
      <c r="ABV93" s="71"/>
      <c r="ABW93" s="71"/>
      <c r="ABX93" s="71"/>
      <c r="ABY93" s="71"/>
      <c r="ABZ93" s="71"/>
      <c r="ACA93" s="71"/>
      <c r="ACB93" s="71"/>
      <c r="ACC93" s="71"/>
      <c r="ACD93" s="71"/>
      <c r="ACE93" s="71"/>
      <c r="ACF93" s="71"/>
      <c r="ACG93" s="71"/>
      <c r="ACH93" s="71"/>
      <c r="ACI93" s="71"/>
      <c r="ACJ93" s="71"/>
      <c r="ACK93" s="71"/>
      <c r="ACL93" s="71"/>
      <c r="ACM93" s="71"/>
      <c r="ACN93" s="71"/>
      <c r="ACO93" s="71"/>
      <c r="ACP93" s="71"/>
      <c r="ACQ93" s="71"/>
      <c r="ACR93" s="71"/>
      <c r="ACS93" s="71"/>
      <c r="ACT93" s="71"/>
      <c r="ACU93" s="71"/>
      <c r="ACV93" s="71"/>
      <c r="ACW93" s="71"/>
      <c r="ACX93" s="71"/>
      <c r="ACY93" s="71"/>
      <c r="ACZ93" s="71"/>
      <c r="ADA93" s="71"/>
      <c r="ADB93" s="71"/>
      <c r="ADC93" s="71"/>
      <c r="ADD93" s="71"/>
      <c r="ADE93" s="71"/>
      <c r="ADF93" s="71"/>
      <c r="ADG93" s="71"/>
      <c r="ADH93" s="71"/>
      <c r="ADI93" s="71"/>
      <c r="ADJ93" s="71"/>
      <c r="ADK93" s="71"/>
      <c r="ADL93" s="71"/>
      <c r="ADM93" s="71"/>
      <c r="ADN93" s="71"/>
      <c r="ADO93" s="71"/>
      <c r="ADP93" s="71"/>
      <c r="ADQ93" s="71"/>
      <c r="ADR93" s="71"/>
      <c r="ADS93" s="71"/>
      <c r="ADT93" s="71"/>
      <c r="ADU93" s="71"/>
      <c r="ADV93" s="71"/>
      <c r="ADW93" s="71"/>
      <c r="ADX93" s="71"/>
      <c r="ADY93" s="71"/>
      <c r="ADZ93" s="71"/>
      <c r="AEA93" s="71"/>
      <c r="AEB93" s="71"/>
      <c r="AEC93" s="71"/>
      <c r="AED93" s="71"/>
      <c r="AEE93" s="71"/>
      <c r="AEF93" s="71"/>
      <c r="AEG93" s="71"/>
      <c r="AEH93" s="71"/>
      <c r="AEI93" s="71"/>
      <c r="AEJ93" s="71"/>
      <c r="AEK93" s="71"/>
      <c r="AEL93" s="71"/>
      <c r="AEM93" s="71"/>
      <c r="AEN93" s="71"/>
      <c r="AEO93" s="71"/>
      <c r="AEP93" s="71"/>
      <c r="AEQ93" s="71"/>
      <c r="AER93" s="71"/>
      <c r="AES93" s="71"/>
      <c r="AET93" s="71"/>
      <c r="AEU93" s="71"/>
      <c r="AEV93" s="71"/>
      <c r="AEW93" s="71"/>
      <c r="AEX93" s="71"/>
      <c r="AEY93" s="71"/>
      <c r="AEZ93" s="71"/>
      <c r="AFA93" s="71"/>
      <c r="AFB93" s="71"/>
      <c r="AFC93" s="71"/>
      <c r="AFD93" s="71"/>
      <c r="AFE93" s="71"/>
      <c r="AFF93" s="71"/>
      <c r="AFG93" s="71"/>
      <c r="AFH93" s="71"/>
      <c r="AFI93" s="71"/>
      <c r="AFJ93" s="71"/>
      <c r="AFK93" s="71"/>
      <c r="AFL93" s="71"/>
      <c r="AFM93" s="71"/>
      <c r="AFN93" s="71"/>
      <c r="AFO93" s="71"/>
      <c r="AFP93" s="71"/>
      <c r="AFQ93" s="71"/>
      <c r="AFR93" s="71"/>
      <c r="AFS93" s="71"/>
      <c r="AFT93" s="71"/>
      <c r="AFU93" s="71"/>
      <c r="AFV93" s="71"/>
      <c r="AFW93" s="71"/>
      <c r="AFX93" s="71"/>
      <c r="AFY93" s="71"/>
      <c r="AFZ93" s="71"/>
      <c r="AGA93" s="71"/>
      <c r="AGB93" s="71"/>
      <c r="AGC93" s="71"/>
      <c r="AGD93" s="71"/>
      <c r="AGE93" s="71"/>
      <c r="AGF93" s="71"/>
      <c r="AGG93" s="71"/>
      <c r="AGH93" s="71"/>
      <c r="AGI93" s="71"/>
      <c r="AGJ93" s="71"/>
      <c r="AGK93" s="71"/>
      <c r="AGL93" s="71"/>
      <c r="AGM93" s="71"/>
      <c r="AGN93" s="71"/>
      <c r="AGO93" s="71"/>
      <c r="AGP93" s="71"/>
      <c r="AGQ93" s="71"/>
      <c r="AGR93" s="71"/>
      <c r="AGS93" s="71"/>
      <c r="AGT93" s="71"/>
      <c r="AGU93" s="71"/>
      <c r="AGV93" s="71"/>
      <c r="AGW93" s="71"/>
      <c r="AGX93" s="71"/>
      <c r="AGY93" s="71"/>
      <c r="AGZ93" s="71"/>
      <c r="AHA93" s="71"/>
      <c r="AHB93" s="71"/>
      <c r="AHC93" s="71"/>
      <c r="AHD93" s="71"/>
      <c r="AHE93" s="71"/>
      <c r="AHF93" s="71"/>
      <c r="AHG93" s="71"/>
      <c r="AHH93" s="71"/>
      <c r="AHI93" s="71"/>
      <c r="AHJ93" s="71"/>
      <c r="AHK93" s="71"/>
      <c r="AHL93" s="71"/>
      <c r="AHM93" s="71"/>
      <c r="AHN93" s="71"/>
      <c r="AHO93" s="71"/>
      <c r="AHP93" s="71"/>
      <c r="AHQ93" s="71"/>
      <c r="AHR93" s="71"/>
      <c r="AHS93" s="71"/>
      <c r="AHT93" s="71"/>
      <c r="AHU93" s="71"/>
      <c r="AHV93" s="71"/>
      <c r="AHW93" s="71"/>
      <c r="AHX93" s="71"/>
      <c r="AHY93" s="71"/>
      <c r="AHZ93" s="71"/>
      <c r="AIA93" s="71"/>
      <c r="AIB93" s="71"/>
      <c r="AIC93" s="71"/>
      <c r="AID93" s="71"/>
      <c r="AIE93" s="71"/>
      <c r="AIF93" s="71"/>
      <c r="AIG93" s="71"/>
      <c r="AIH93" s="71"/>
      <c r="AII93" s="71"/>
      <c r="AIJ93" s="71"/>
      <c r="AIK93" s="71"/>
      <c r="AIL93" s="71"/>
      <c r="AIM93" s="71"/>
      <c r="AIN93" s="71"/>
      <c r="AIO93" s="71"/>
      <c r="AIP93" s="71"/>
      <c r="AIQ93" s="71"/>
      <c r="AIR93" s="71"/>
      <c r="AIS93" s="71"/>
      <c r="AIT93" s="71"/>
      <c r="AIU93" s="71"/>
      <c r="AIV93" s="71"/>
      <c r="AIW93" s="71"/>
      <c r="AIX93" s="71"/>
      <c r="AIY93" s="71"/>
      <c r="AIZ93" s="71"/>
      <c r="AJA93" s="71"/>
      <c r="AJB93" s="71"/>
      <c r="AJC93" s="71"/>
      <c r="AJD93" s="71"/>
      <c r="AJE93" s="71"/>
      <c r="AJF93" s="71"/>
      <c r="AJG93" s="71"/>
      <c r="AJH93" s="71"/>
      <c r="AJI93" s="71"/>
      <c r="AJJ93" s="71"/>
      <c r="AJK93" s="71"/>
      <c r="AJL93" s="71"/>
      <c r="AJM93" s="71"/>
      <c r="AJN93" s="71"/>
      <c r="AJO93" s="71"/>
      <c r="AJP93" s="71"/>
      <c r="AJQ93" s="71"/>
      <c r="AJR93" s="71"/>
      <c r="AJS93" s="71"/>
      <c r="AJT93" s="71"/>
      <c r="AJU93" s="71"/>
      <c r="AJV93" s="71"/>
      <c r="AJW93" s="71"/>
      <c r="AJX93" s="71"/>
      <c r="AJY93" s="71"/>
      <c r="AJZ93" s="71"/>
      <c r="AKA93" s="71"/>
      <c r="AKB93" s="71"/>
      <c r="AKC93" s="71"/>
      <c r="AKD93" s="71"/>
      <c r="AKE93" s="71"/>
      <c r="AKF93" s="71"/>
      <c r="AKG93" s="71"/>
      <c r="AKH93" s="71"/>
      <c r="AKI93" s="71"/>
      <c r="AKJ93" s="71"/>
      <c r="AKK93" s="71"/>
      <c r="AKL93" s="71"/>
      <c r="AKM93" s="71"/>
      <c r="AKN93" s="71"/>
      <c r="AKO93" s="71"/>
      <c r="AKP93" s="71"/>
      <c r="AKQ93" s="71"/>
      <c r="AKR93" s="71"/>
      <c r="AKS93" s="71"/>
      <c r="AKT93" s="71"/>
      <c r="AKU93" s="71"/>
      <c r="AKV93" s="71"/>
      <c r="AKW93" s="71"/>
      <c r="AKX93" s="71"/>
      <c r="AKY93" s="71"/>
      <c r="AKZ93" s="71"/>
      <c r="ALA93" s="71"/>
      <c r="ALB93" s="71"/>
      <c r="ALC93" s="71"/>
      <c r="ALD93" s="71"/>
      <c r="ALE93" s="71"/>
      <c r="ALF93" s="71"/>
      <c r="ALG93" s="71"/>
      <c r="ALH93" s="71"/>
      <c r="ALI93" s="71"/>
      <c r="ALJ93" s="71"/>
      <c r="ALK93" s="71"/>
      <c r="ALL93" s="71"/>
      <c r="ALM93" s="71"/>
      <c r="ALN93" s="71"/>
      <c r="ALO93" s="71"/>
      <c r="ALP93" s="71"/>
      <c r="ALQ93" s="71"/>
      <c r="ALR93" s="71"/>
      <c r="ALS93" s="71"/>
      <c r="ALT93" s="71"/>
      <c r="ALU93" s="71"/>
      <c r="ALV93" s="71"/>
      <c r="ALW93" s="71"/>
    </row>
    <row r="94" spans="1:1011" s="72" customFormat="1" ht="30">
      <c r="A94" s="69" t="s">
        <v>510</v>
      </c>
      <c r="B94" s="69" t="s">
        <v>374</v>
      </c>
      <c r="C94" s="69" t="s">
        <v>85</v>
      </c>
      <c r="D94" s="69" t="s">
        <v>86</v>
      </c>
      <c r="E94" s="69" t="s">
        <v>375</v>
      </c>
      <c r="F94" s="69" t="s">
        <v>371</v>
      </c>
      <c r="G94" s="70">
        <v>2013450</v>
      </c>
      <c r="H94" s="70">
        <v>2013450</v>
      </c>
      <c r="I94" s="70">
        <v>0</v>
      </c>
      <c r="J94" s="70">
        <v>0</v>
      </c>
      <c r="K94" s="70">
        <v>0</v>
      </c>
      <c r="L94" s="70">
        <v>1850000</v>
      </c>
      <c r="M94" s="70">
        <v>163450</v>
      </c>
      <c r="N94" s="70">
        <v>0</v>
      </c>
      <c r="O94" s="70">
        <v>0</v>
      </c>
      <c r="P94" s="70">
        <v>0</v>
      </c>
      <c r="Q94" s="70">
        <v>0</v>
      </c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  <c r="IF94" s="71"/>
      <c r="IG94" s="71"/>
      <c r="IH94" s="71"/>
      <c r="II94" s="71"/>
      <c r="IJ94" s="71"/>
      <c r="IK94" s="71"/>
      <c r="IL94" s="71"/>
      <c r="IM94" s="71"/>
      <c r="IN94" s="71"/>
      <c r="IO94" s="71"/>
      <c r="IP94" s="71"/>
      <c r="IQ94" s="71"/>
      <c r="IR94" s="71"/>
      <c r="IS94" s="71"/>
      <c r="IT94" s="71"/>
      <c r="IU94" s="71"/>
      <c r="IV94" s="71"/>
      <c r="IW94" s="71"/>
      <c r="IX94" s="71"/>
      <c r="IY94" s="71"/>
      <c r="IZ94" s="71"/>
      <c r="JA94" s="71"/>
      <c r="JB94" s="71"/>
      <c r="JC94" s="71"/>
      <c r="JD94" s="71"/>
      <c r="JE94" s="71"/>
      <c r="JF94" s="71"/>
      <c r="JG94" s="71"/>
      <c r="JH94" s="71"/>
      <c r="JI94" s="71"/>
      <c r="JJ94" s="71"/>
      <c r="JK94" s="71"/>
      <c r="JL94" s="71"/>
      <c r="JM94" s="71"/>
      <c r="JN94" s="71"/>
      <c r="JO94" s="71"/>
      <c r="JP94" s="71"/>
      <c r="JQ94" s="71"/>
      <c r="JR94" s="71"/>
      <c r="JS94" s="71"/>
      <c r="JT94" s="71"/>
      <c r="JU94" s="71"/>
      <c r="JV94" s="71"/>
      <c r="JW94" s="71"/>
      <c r="JX94" s="71"/>
      <c r="JY94" s="71"/>
      <c r="JZ94" s="71"/>
      <c r="KA94" s="71"/>
      <c r="KB94" s="71"/>
      <c r="KC94" s="71"/>
      <c r="KD94" s="71"/>
      <c r="KE94" s="71"/>
      <c r="KF94" s="71"/>
      <c r="KG94" s="71"/>
      <c r="KH94" s="71"/>
      <c r="KI94" s="71"/>
      <c r="KJ94" s="71"/>
      <c r="KK94" s="71"/>
      <c r="KL94" s="71"/>
      <c r="KM94" s="71"/>
      <c r="KN94" s="71"/>
      <c r="KO94" s="71"/>
      <c r="KP94" s="71"/>
      <c r="KQ94" s="71"/>
      <c r="KR94" s="71"/>
      <c r="KS94" s="71"/>
      <c r="KT94" s="71"/>
      <c r="KU94" s="71"/>
      <c r="KV94" s="71"/>
      <c r="KW94" s="71"/>
      <c r="KX94" s="71"/>
      <c r="KY94" s="71"/>
      <c r="KZ94" s="71"/>
      <c r="LA94" s="71"/>
      <c r="LB94" s="71"/>
      <c r="LC94" s="71"/>
      <c r="LD94" s="71"/>
      <c r="LE94" s="71"/>
      <c r="LF94" s="71"/>
      <c r="LG94" s="71"/>
      <c r="LH94" s="71"/>
      <c r="LI94" s="71"/>
      <c r="LJ94" s="71"/>
      <c r="LK94" s="71"/>
      <c r="LL94" s="71"/>
      <c r="LM94" s="71"/>
      <c r="LN94" s="71"/>
      <c r="LO94" s="71"/>
      <c r="LP94" s="71"/>
      <c r="LQ94" s="71"/>
      <c r="LR94" s="71"/>
      <c r="LS94" s="71"/>
      <c r="LT94" s="71"/>
      <c r="LU94" s="71"/>
      <c r="LV94" s="71"/>
      <c r="LW94" s="71"/>
      <c r="LX94" s="71"/>
      <c r="LY94" s="71"/>
      <c r="LZ94" s="71"/>
      <c r="MA94" s="71"/>
      <c r="MB94" s="71"/>
      <c r="MC94" s="71"/>
      <c r="MD94" s="71"/>
      <c r="ME94" s="71"/>
      <c r="MF94" s="71"/>
      <c r="MG94" s="71"/>
      <c r="MH94" s="71"/>
      <c r="MI94" s="71"/>
      <c r="MJ94" s="71"/>
      <c r="MK94" s="71"/>
      <c r="ML94" s="71"/>
      <c r="MM94" s="71"/>
      <c r="MN94" s="71"/>
      <c r="MO94" s="71"/>
      <c r="MP94" s="71"/>
      <c r="MQ94" s="71"/>
      <c r="MR94" s="71"/>
      <c r="MS94" s="71"/>
      <c r="MT94" s="71"/>
      <c r="MU94" s="71"/>
      <c r="MV94" s="71"/>
      <c r="MW94" s="71"/>
      <c r="MX94" s="71"/>
      <c r="MY94" s="71"/>
      <c r="MZ94" s="71"/>
      <c r="NA94" s="71"/>
      <c r="NB94" s="71"/>
      <c r="NC94" s="71"/>
      <c r="ND94" s="71"/>
      <c r="NE94" s="71"/>
      <c r="NF94" s="71"/>
      <c r="NG94" s="71"/>
      <c r="NH94" s="71"/>
      <c r="NI94" s="71"/>
      <c r="NJ94" s="71"/>
      <c r="NK94" s="71"/>
      <c r="NL94" s="71"/>
      <c r="NM94" s="71"/>
      <c r="NN94" s="71"/>
      <c r="NO94" s="71"/>
      <c r="NP94" s="71"/>
      <c r="NQ94" s="71"/>
      <c r="NR94" s="71"/>
      <c r="NS94" s="71"/>
      <c r="NT94" s="71"/>
      <c r="NU94" s="71"/>
      <c r="NV94" s="71"/>
      <c r="NW94" s="71"/>
      <c r="NX94" s="71"/>
      <c r="NY94" s="71"/>
      <c r="NZ94" s="71"/>
      <c r="OA94" s="71"/>
      <c r="OB94" s="71"/>
      <c r="OC94" s="71"/>
      <c r="OD94" s="71"/>
      <c r="OE94" s="71"/>
      <c r="OF94" s="71"/>
      <c r="OG94" s="71"/>
      <c r="OH94" s="71"/>
      <c r="OI94" s="71"/>
      <c r="OJ94" s="71"/>
      <c r="OK94" s="71"/>
      <c r="OL94" s="71"/>
      <c r="OM94" s="71"/>
      <c r="ON94" s="71"/>
      <c r="OO94" s="71"/>
      <c r="OP94" s="71"/>
      <c r="OQ94" s="71"/>
      <c r="OR94" s="71"/>
      <c r="OS94" s="71"/>
      <c r="OT94" s="71"/>
      <c r="OU94" s="71"/>
      <c r="OV94" s="71"/>
      <c r="OW94" s="71"/>
      <c r="OX94" s="71"/>
      <c r="OY94" s="71"/>
      <c r="OZ94" s="71"/>
      <c r="PA94" s="71"/>
      <c r="PB94" s="71"/>
      <c r="PC94" s="71"/>
      <c r="PD94" s="71"/>
      <c r="PE94" s="71"/>
      <c r="PF94" s="71"/>
      <c r="PG94" s="71"/>
      <c r="PH94" s="71"/>
      <c r="PI94" s="71"/>
      <c r="PJ94" s="71"/>
      <c r="PK94" s="71"/>
      <c r="PL94" s="71"/>
      <c r="PM94" s="71"/>
      <c r="PN94" s="71"/>
      <c r="PO94" s="71"/>
      <c r="PP94" s="71"/>
      <c r="PQ94" s="71"/>
      <c r="PR94" s="71"/>
      <c r="PS94" s="71"/>
      <c r="PT94" s="71"/>
      <c r="PU94" s="71"/>
      <c r="PV94" s="71"/>
      <c r="PW94" s="71"/>
      <c r="PX94" s="71"/>
      <c r="PY94" s="71"/>
      <c r="PZ94" s="71"/>
      <c r="QA94" s="71"/>
      <c r="QB94" s="71"/>
      <c r="QC94" s="71"/>
      <c r="QD94" s="71"/>
      <c r="QE94" s="71"/>
      <c r="QF94" s="71"/>
      <c r="QG94" s="71"/>
      <c r="QH94" s="71"/>
      <c r="QI94" s="71"/>
      <c r="QJ94" s="71"/>
      <c r="QK94" s="71"/>
      <c r="QL94" s="71"/>
      <c r="QM94" s="71"/>
      <c r="QN94" s="71"/>
      <c r="QO94" s="71"/>
      <c r="QP94" s="71"/>
      <c r="QQ94" s="71"/>
      <c r="QR94" s="71"/>
      <c r="QS94" s="71"/>
      <c r="QT94" s="71"/>
      <c r="QU94" s="71"/>
      <c r="QV94" s="71"/>
      <c r="QW94" s="71"/>
      <c r="QX94" s="71"/>
      <c r="QY94" s="71"/>
      <c r="QZ94" s="71"/>
      <c r="RA94" s="71"/>
      <c r="RB94" s="71"/>
      <c r="RC94" s="71"/>
      <c r="RD94" s="71"/>
      <c r="RE94" s="71"/>
      <c r="RF94" s="71"/>
      <c r="RG94" s="71"/>
      <c r="RH94" s="71"/>
      <c r="RI94" s="71"/>
      <c r="RJ94" s="71"/>
      <c r="RK94" s="71"/>
      <c r="RL94" s="71"/>
      <c r="RM94" s="71"/>
      <c r="RN94" s="71"/>
      <c r="RO94" s="71"/>
      <c r="RP94" s="71"/>
      <c r="RQ94" s="71"/>
      <c r="RR94" s="71"/>
      <c r="RS94" s="71"/>
      <c r="RT94" s="71"/>
      <c r="RU94" s="71"/>
      <c r="RV94" s="71"/>
      <c r="RW94" s="71"/>
      <c r="RX94" s="71"/>
      <c r="RY94" s="71"/>
      <c r="RZ94" s="71"/>
      <c r="SA94" s="71"/>
      <c r="SB94" s="71"/>
      <c r="SC94" s="71"/>
      <c r="SD94" s="71"/>
      <c r="SE94" s="71"/>
      <c r="SF94" s="71"/>
      <c r="SG94" s="71"/>
      <c r="SH94" s="71"/>
      <c r="SI94" s="71"/>
      <c r="SJ94" s="71"/>
      <c r="SK94" s="71"/>
      <c r="SL94" s="71"/>
      <c r="SM94" s="71"/>
      <c r="SN94" s="71"/>
      <c r="SO94" s="71"/>
      <c r="SP94" s="71"/>
      <c r="SQ94" s="71"/>
      <c r="SR94" s="71"/>
      <c r="SS94" s="71"/>
      <c r="ST94" s="71"/>
      <c r="SU94" s="71"/>
      <c r="SV94" s="71"/>
      <c r="SW94" s="71"/>
      <c r="SX94" s="71"/>
      <c r="SY94" s="71"/>
      <c r="SZ94" s="71"/>
      <c r="TA94" s="71"/>
      <c r="TB94" s="71"/>
      <c r="TC94" s="71"/>
      <c r="TD94" s="71"/>
      <c r="TE94" s="71"/>
      <c r="TF94" s="71"/>
      <c r="TG94" s="71"/>
      <c r="TH94" s="71"/>
      <c r="TI94" s="71"/>
      <c r="TJ94" s="71"/>
      <c r="TK94" s="71"/>
      <c r="TL94" s="71"/>
      <c r="TM94" s="71"/>
      <c r="TN94" s="71"/>
      <c r="TO94" s="71"/>
      <c r="TP94" s="71"/>
      <c r="TQ94" s="71"/>
      <c r="TR94" s="71"/>
      <c r="TS94" s="71"/>
      <c r="TT94" s="71"/>
      <c r="TU94" s="71"/>
      <c r="TV94" s="71"/>
      <c r="TW94" s="71"/>
      <c r="TX94" s="71"/>
      <c r="TY94" s="71"/>
      <c r="TZ94" s="71"/>
      <c r="UA94" s="71"/>
      <c r="UB94" s="71"/>
      <c r="UC94" s="71"/>
      <c r="UD94" s="71"/>
      <c r="UE94" s="71"/>
      <c r="UF94" s="71"/>
      <c r="UG94" s="71"/>
      <c r="UH94" s="71"/>
      <c r="UI94" s="71"/>
      <c r="UJ94" s="71"/>
      <c r="UK94" s="71"/>
      <c r="UL94" s="71"/>
      <c r="UM94" s="71"/>
      <c r="UN94" s="71"/>
      <c r="UO94" s="71"/>
      <c r="UP94" s="71"/>
      <c r="UQ94" s="71"/>
      <c r="UR94" s="71"/>
      <c r="US94" s="71"/>
      <c r="UT94" s="71"/>
      <c r="UU94" s="71"/>
      <c r="UV94" s="71"/>
      <c r="UW94" s="71"/>
      <c r="UX94" s="71"/>
      <c r="UY94" s="71"/>
      <c r="UZ94" s="71"/>
      <c r="VA94" s="71"/>
      <c r="VB94" s="71"/>
      <c r="VC94" s="71"/>
      <c r="VD94" s="71"/>
      <c r="VE94" s="71"/>
      <c r="VF94" s="71"/>
      <c r="VG94" s="71"/>
      <c r="VH94" s="71"/>
      <c r="VI94" s="71"/>
      <c r="VJ94" s="71"/>
      <c r="VK94" s="71"/>
      <c r="VL94" s="71"/>
      <c r="VM94" s="71"/>
      <c r="VN94" s="71"/>
      <c r="VO94" s="71"/>
      <c r="VP94" s="71"/>
      <c r="VQ94" s="71"/>
      <c r="VR94" s="71"/>
      <c r="VS94" s="71"/>
      <c r="VT94" s="71"/>
      <c r="VU94" s="71"/>
      <c r="VV94" s="71"/>
      <c r="VW94" s="71"/>
      <c r="VX94" s="71"/>
      <c r="VY94" s="71"/>
      <c r="VZ94" s="71"/>
      <c r="WA94" s="71"/>
      <c r="WB94" s="71"/>
      <c r="WC94" s="71"/>
      <c r="WD94" s="71"/>
      <c r="WE94" s="71"/>
      <c r="WF94" s="71"/>
      <c r="WG94" s="71"/>
      <c r="WH94" s="71"/>
      <c r="WI94" s="71"/>
      <c r="WJ94" s="71"/>
      <c r="WK94" s="71"/>
      <c r="WL94" s="71"/>
      <c r="WM94" s="71"/>
      <c r="WN94" s="71"/>
      <c r="WO94" s="71"/>
      <c r="WP94" s="71"/>
      <c r="WQ94" s="71"/>
      <c r="WR94" s="71"/>
      <c r="WS94" s="71"/>
      <c r="WT94" s="71"/>
      <c r="WU94" s="71"/>
      <c r="WV94" s="71"/>
      <c r="WW94" s="71"/>
      <c r="WX94" s="71"/>
      <c r="WY94" s="71"/>
      <c r="WZ94" s="71"/>
      <c r="XA94" s="71"/>
      <c r="XB94" s="71"/>
      <c r="XC94" s="71"/>
      <c r="XD94" s="71"/>
      <c r="XE94" s="71"/>
      <c r="XF94" s="71"/>
      <c r="XG94" s="71"/>
      <c r="XH94" s="71"/>
      <c r="XI94" s="71"/>
      <c r="XJ94" s="71"/>
      <c r="XK94" s="71"/>
      <c r="XL94" s="71"/>
      <c r="XM94" s="71"/>
      <c r="XN94" s="71"/>
      <c r="XO94" s="71"/>
      <c r="XP94" s="71"/>
      <c r="XQ94" s="71"/>
      <c r="XR94" s="71"/>
      <c r="XS94" s="71"/>
      <c r="XT94" s="71"/>
      <c r="XU94" s="71"/>
      <c r="XV94" s="71"/>
      <c r="XW94" s="71"/>
      <c r="XX94" s="71"/>
      <c r="XY94" s="71"/>
      <c r="XZ94" s="71"/>
      <c r="YA94" s="71"/>
      <c r="YB94" s="71"/>
      <c r="YC94" s="71"/>
      <c r="YD94" s="71"/>
      <c r="YE94" s="71"/>
      <c r="YF94" s="71"/>
      <c r="YG94" s="71"/>
      <c r="YH94" s="71"/>
      <c r="YI94" s="71"/>
      <c r="YJ94" s="71"/>
      <c r="YK94" s="71"/>
      <c r="YL94" s="71"/>
      <c r="YM94" s="71"/>
      <c r="YN94" s="71"/>
      <c r="YO94" s="71"/>
      <c r="YP94" s="71"/>
      <c r="YQ94" s="71"/>
      <c r="YR94" s="71"/>
      <c r="YS94" s="71"/>
      <c r="YT94" s="71"/>
      <c r="YU94" s="71"/>
      <c r="YV94" s="71"/>
      <c r="YW94" s="71"/>
      <c r="YX94" s="71"/>
      <c r="YY94" s="71"/>
      <c r="YZ94" s="71"/>
      <c r="ZA94" s="71"/>
      <c r="ZB94" s="71"/>
      <c r="ZC94" s="71"/>
      <c r="ZD94" s="71"/>
      <c r="ZE94" s="71"/>
      <c r="ZF94" s="71"/>
      <c r="ZG94" s="71"/>
      <c r="ZH94" s="71"/>
      <c r="ZI94" s="71"/>
      <c r="ZJ94" s="71"/>
      <c r="ZK94" s="71"/>
      <c r="ZL94" s="71"/>
      <c r="ZM94" s="71"/>
      <c r="ZN94" s="71"/>
      <c r="ZO94" s="71"/>
      <c r="ZP94" s="71"/>
      <c r="ZQ94" s="71"/>
      <c r="ZR94" s="71"/>
      <c r="ZS94" s="71"/>
      <c r="ZT94" s="71"/>
      <c r="ZU94" s="71"/>
      <c r="ZV94" s="71"/>
      <c r="ZW94" s="71"/>
      <c r="ZX94" s="71"/>
      <c r="ZY94" s="71"/>
      <c r="ZZ94" s="71"/>
      <c r="AAA94" s="71"/>
      <c r="AAB94" s="71"/>
      <c r="AAC94" s="71"/>
      <c r="AAD94" s="71"/>
      <c r="AAE94" s="71"/>
      <c r="AAF94" s="71"/>
      <c r="AAG94" s="71"/>
      <c r="AAH94" s="71"/>
      <c r="AAI94" s="71"/>
      <c r="AAJ94" s="71"/>
      <c r="AAK94" s="71"/>
      <c r="AAL94" s="71"/>
      <c r="AAM94" s="71"/>
      <c r="AAN94" s="71"/>
      <c r="AAO94" s="71"/>
      <c r="AAP94" s="71"/>
      <c r="AAQ94" s="71"/>
      <c r="AAR94" s="71"/>
      <c r="AAS94" s="71"/>
      <c r="AAT94" s="71"/>
      <c r="AAU94" s="71"/>
      <c r="AAV94" s="71"/>
      <c r="AAW94" s="71"/>
      <c r="AAX94" s="71"/>
      <c r="AAY94" s="71"/>
      <c r="AAZ94" s="71"/>
      <c r="ABA94" s="71"/>
      <c r="ABB94" s="71"/>
      <c r="ABC94" s="71"/>
      <c r="ABD94" s="71"/>
      <c r="ABE94" s="71"/>
      <c r="ABF94" s="71"/>
      <c r="ABG94" s="71"/>
      <c r="ABH94" s="71"/>
      <c r="ABI94" s="71"/>
      <c r="ABJ94" s="71"/>
      <c r="ABK94" s="71"/>
      <c r="ABL94" s="71"/>
      <c r="ABM94" s="71"/>
      <c r="ABN94" s="71"/>
      <c r="ABO94" s="71"/>
      <c r="ABP94" s="71"/>
      <c r="ABQ94" s="71"/>
      <c r="ABR94" s="71"/>
      <c r="ABS94" s="71"/>
      <c r="ABT94" s="71"/>
      <c r="ABU94" s="71"/>
      <c r="ABV94" s="71"/>
      <c r="ABW94" s="71"/>
      <c r="ABX94" s="71"/>
      <c r="ABY94" s="71"/>
      <c r="ABZ94" s="71"/>
      <c r="ACA94" s="71"/>
      <c r="ACB94" s="71"/>
      <c r="ACC94" s="71"/>
      <c r="ACD94" s="71"/>
      <c r="ACE94" s="71"/>
      <c r="ACF94" s="71"/>
      <c r="ACG94" s="71"/>
      <c r="ACH94" s="71"/>
      <c r="ACI94" s="71"/>
      <c r="ACJ94" s="71"/>
      <c r="ACK94" s="71"/>
      <c r="ACL94" s="71"/>
      <c r="ACM94" s="71"/>
      <c r="ACN94" s="71"/>
      <c r="ACO94" s="71"/>
      <c r="ACP94" s="71"/>
      <c r="ACQ94" s="71"/>
      <c r="ACR94" s="71"/>
      <c r="ACS94" s="71"/>
      <c r="ACT94" s="71"/>
      <c r="ACU94" s="71"/>
      <c r="ACV94" s="71"/>
      <c r="ACW94" s="71"/>
      <c r="ACX94" s="71"/>
      <c r="ACY94" s="71"/>
      <c r="ACZ94" s="71"/>
      <c r="ADA94" s="71"/>
      <c r="ADB94" s="71"/>
      <c r="ADC94" s="71"/>
      <c r="ADD94" s="71"/>
      <c r="ADE94" s="71"/>
      <c r="ADF94" s="71"/>
      <c r="ADG94" s="71"/>
      <c r="ADH94" s="71"/>
      <c r="ADI94" s="71"/>
      <c r="ADJ94" s="71"/>
      <c r="ADK94" s="71"/>
      <c r="ADL94" s="71"/>
      <c r="ADM94" s="71"/>
      <c r="ADN94" s="71"/>
      <c r="ADO94" s="71"/>
      <c r="ADP94" s="71"/>
      <c r="ADQ94" s="71"/>
      <c r="ADR94" s="71"/>
      <c r="ADS94" s="71"/>
      <c r="ADT94" s="71"/>
      <c r="ADU94" s="71"/>
      <c r="ADV94" s="71"/>
      <c r="ADW94" s="71"/>
      <c r="ADX94" s="71"/>
      <c r="ADY94" s="71"/>
      <c r="ADZ94" s="71"/>
      <c r="AEA94" s="71"/>
      <c r="AEB94" s="71"/>
      <c r="AEC94" s="71"/>
      <c r="AED94" s="71"/>
      <c r="AEE94" s="71"/>
      <c r="AEF94" s="71"/>
      <c r="AEG94" s="71"/>
      <c r="AEH94" s="71"/>
      <c r="AEI94" s="71"/>
      <c r="AEJ94" s="71"/>
      <c r="AEK94" s="71"/>
      <c r="AEL94" s="71"/>
      <c r="AEM94" s="71"/>
      <c r="AEN94" s="71"/>
      <c r="AEO94" s="71"/>
      <c r="AEP94" s="71"/>
      <c r="AEQ94" s="71"/>
      <c r="AER94" s="71"/>
      <c r="AES94" s="71"/>
      <c r="AET94" s="71"/>
      <c r="AEU94" s="71"/>
      <c r="AEV94" s="71"/>
      <c r="AEW94" s="71"/>
      <c r="AEX94" s="71"/>
      <c r="AEY94" s="71"/>
      <c r="AEZ94" s="71"/>
      <c r="AFA94" s="71"/>
      <c r="AFB94" s="71"/>
      <c r="AFC94" s="71"/>
      <c r="AFD94" s="71"/>
      <c r="AFE94" s="71"/>
      <c r="AFF94" s="71"/>
      <c r="AFG94" s="71"/>
      <c r="AFH94" s="71"/>
      <c r="AFI94" s="71"/>
      <c r="AFJ94" s="71"/>
      <c r="AFK94" s="71"/>
      <c r="AFL94" s="71"/>
      <c r="AFM94" s="71"/>
      <c r="AFN94" s="71"/>
      <c r="AFO94" s="71"/>
      <c r="AFP94" s="71"/>
      <c r="AFQ94" s="71"/>
      <c r="AFR94" s="71"/>
      <c r="AFS94" s="71"/>
      <c r="AFT94" s="71"/>
      <c r="AFU94" s="71"/>
      <c r="AFV94" s="71"/>
      <c r="AFW94" s="71"/>
      <c r="AFX94" s="71"/>
      <c r="AFY94" s="71"/>
      <c r="AFZ94" s="71"/>
      <c r="AGA94" s="71"/>
      <c r="AGB94" s="71"/>
      <c r="AGC94" s="71"/>
      <c r="AGD94" s="71"/>
      <c r="AGE94" s="71"/>
      <c r="AGF94" s="71"/>
      <c r="AGG94" s="71"/>
      <c r="AGH94" s="71"/>
      <c r="AGI94" s="71"/>
      <c r="AGJ94" s="71"/>
      <c r="AGK94" s="71"/>
      <c r="AGL94" s="71"/>
      <c r="AGM94" s="71"/>
      <c r="AGN94" s="71"/>
      <c r="AGO94" s="71"/>
      <c r="AGP94" s="71"/>
      <c r="AGQ94" s="71"/>
      <c r="AGR94" s="71"/>
      <c r="AGS94" s="71"/>
      <c r="AGT94" s="71"/>
      <c r="AGU94" s="71"/>
      <c r="AGV94" s="71"/>
      <c r="AGW94" s="71"/>
      <c r="AGX94" s="71"/>
      <c r="AGY94" s="71"/>
      <c r="AGZ94" s="71"/>
      <c r="AHA94" s="71"/>
      <c r="AHB94" s="71"/>
      <c r="AHC94" s="71"/>
      <c r="AHD94" s="71"/>
      <c r="AHE94" s="71"/>
      <c r="AHF94" s="71"/>
      <c r="AHG94" s="71"/>
      <c r="AHH94" s="71"/>
      <c r="AHI94" s="71"/>
      <c r="AHJ94" s="71"/>
      <c r="AHK94" s="71"/>
      <c r="AHL94" s="71"/>
      <c r="AHM94" s="71"/>
      <c r="AHN94" s="71"/>
      <c r="AHO94" s="71"/>
      <c r="AHP94" s="71"/>
      <c r="AHQ94" s="71"/>
      <c r="AHR94" s="71"/>
      <c r="AHS94" s="71"/>
      <c r="AHT94" s="71"/>
      <c r="AHU94" s="71"/>
      <c r="AHV94" s="71"/>
      <c r="AHW94" s="71"/>
      <c r="AHX94" s="71"/>
      <c r="AHY94" s="71"/>
      <c r="AHZ94" s="71"/>
      <c r="AIA94" s="71"/>
      <c r="AIB94" s="71"/>
      <c r="AIC94" s="71"/>
      <c r="AID94" s="71"/>
      <c r="AIE94" s="71"/>
      <c r="AIF94" s="71"/>
      <c r="AIG94" s="71"/>
      <c r="AIH94" s="71"/>
      <c r="AII94" s="71"/>
      <c r="AIJ94" s="71"/>
      <c r="AIK94" s="71"/>
      <c r="AIL94" s="71"/>
      <c r="AIM94" s="71"/>
      <c r="AIN94" s="71"/>
      <c r="AIO94" s="71"/>
      <c r="AIP94" s="71"/>
      <c r="AIQ94" s="71"/>
      <c r="AIR94" s="71"/>
      <c r="AIS94" s="71"/>
      <c r="AIT94" s="71"/>
      <c r="AIU94" s="71"/>
      <c r="AIV94" s="71"/>
      <c r="AIW94" s="71"/>
      <c r="AIX94" s="71"/>
      <c r="AIY94" s="71"/>
      <c r="AIZ94" s="71"/>
      <c r="AJA94" s="71"/>
      <c r="AJB94" s="71"/>
      <c r="AJC94" s="71"/>
      <c r="AJD94" s="71"/>
      <c r="AJE94" s="71"/>
      <c r="AJF94" s="71"/>
      <c r="AJG94" s="71"/>
      <c r="AJH94" s="71"/>
      <c r="AJI94" s="71"/>
      <c r="AJJ94" s="71"/>
      <c r="AJK94" s="71"/>
      <c r="AJL94" s="71"/>
      <c r="AJM94" s="71"/>
      <c r="AJN94" s="71"/>
      <c r="AJO94" s="71"/>
      <c r="AJP94" s="71"/>
      <c r="AJQ94" s="71"/>
      <c r="AJR94" s="71"/>
      <c r="AJS94" s="71"/>
      <c r="AJT94" s="71"/>
      <c r="AJU94" s="71"/>
      <c r="AJV94" s="71"/>
      <c r="AJW94" s="71"/>
      <c r="AJX94" s="71"/>
      <c r="AJY94" s="71"/>
      <c r="AJZ94" s="71"/>
      <c r="AKA94" s="71"/>
      <c r="AKB94" s="71"/>
      <c r="AKC94" s="71"/>
      <c r="AKD94" s="71"/>
      <c r="AKE94" s="71"/>
      <c r="AKF94" s="71"/>
      <c r="AKG94" s="71"/>
      <c r="AKH94" s="71"/>
      <c r="AKI94" s="71"/>
      <c r="AKJ94" s="71"/>
      <c r="AKK94" s="71"/>
      <c r="AKL94" s="71"/>
      <c r="AKM94" s="71"/>
      <c r="AKN94" s="71"/>
      <c r="AKO94" s="71"/>
      <c r="AKP94" s="71"/>
      <c r="AKQ94" s="71"/>
      <c r="AKR94" s="71"/>
      <c r="AKS94" s="71"/>
      <c r="AKT94" s="71"/>
      <c r="AKU94" s="71"/>
      <c r="AKV94" s="71"/>
      <c r="AKW94" s="71"/>
      <c r="AKX94" s="71"/>
      <c r="AKY94" s="71"/>
      <c r="AKZ94" s="71"/>
      <c r="ALA94" s="71"/>
      <c r="ALB94" s="71"/>
      <c r="ALC94" s="71"/>
      <c r="ALD94" s="71"/>
      <c r="ALE94" s="71"/>
      <c r="ALF94" s="71"/>
      <c r="ALG94" s="71"/>
      <c r="ALH94" s="71"/>
      <c r="ALI94" s="71"/>
      <c r="ALJ94" s="71"/>
      <c r="ALK94" s="71"/>
      <c r="ALL94" s="71"/>
      <c r="ALM94" s="71"/>
      <c r="ALN94" s="71"/>
      <c r="ALO94" s="71"/>
      <c r="ALP94" s="71"/>
      <c r="ALQ94" s="71"/>
      <c r="ALR94" s="71"/>
      <c r="ALS94" s="71"/>
      <c r="ALT94" s="71"/>
      <c r="ALU94" s="71"/>
      <c r="ALV94" s="71"/>
      <c r="ALW94" s="71"/>
    </row>
    <row r="95" spans="1:1011" s="72" customFormat="1" ht="30">
      <c r="A95" s="69" t="s">
        <v>511</v>
      </c>
      <c r="B95" s="69" t="s">
        <v>376</v>
      </c>
      <c r="C95" s="69" t="s">
        <v>85</v>
      </c>
      <c r="D95" s="69" t="s">
        <v>86</v>
      </c>
      <c r="E95" s="69" t="s">
        <v>377</v>
      </c>
      <c r="F95" s="69" t="s">
        <v>371</v>
      </c>
      <c r="G95" s="70">
        <v>1613550</v>
      </c>
      <c r="H95" s="70">
        <v>1613550</v>
      </c>
      <c r="I95" s="70">
        <v>0</v>
      </c>
      <c r="J95" s="70">
        <v>0</v>
      </c>
      <c r="K95" s="70">
        <v>0</v>
      </c>
      <c r="L95" s="70">
        <v>1500000</v>
      </c>
      <c r="M95" s="70">
        <v>113550</v>
      </c>
      <c r="N95" s="70">
        <v>0</v>
      </c>
      <c r="O95" s="70">
        <v>0</v>
      </c>
      <c r="P95" s="70">
        <v>0</v>
      </c>
      <c r="Q95" s="70">
        <v>0</v>
      </c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  <c r="HE95" s="71"/>
      <c r="HF95" s="71"/>
      <c r="HG95" s="71"/>
      <c r="HH95" s="71"/>
      <c r="HI95" s="71"/>
      <c r="HJ95" s="71"/>
      <c r="HK95" s="71"/>
      <c r="HL95" s="71"/>
      <c r="HM95" s="71"/>
      <c r="HN95" s="71"/>
      <c r="HO95" s="71"/>
      <c r="HP95" s="71"/>
      <c r="HQ95" s="71"/>
      <c r="HR95" s="71"/>
      <c r="HS95" s="71"/>
      <c r="HT95" s="71"/>
      <c r="HU95" s="71"/>
      <c r="HV95" s="71"/>
      <c r="HW95" s="71"/>
      <c r="HX95" s="71"/>
      <c r="HY95" s="71"/>
      <c r="HZ95" s="71"/>
      <c r="IA95" s="71"/>
      <c r="IB95" s="71"/>
      <c r="IC95" s="71"/>
      <c r="ID95" s="71"/>
      <c r="IE95" s="71"/>
      <c r="IF95" s="71"/>
      <c r="IG95" s="71"/>
      <c r="IH95" s="71"/>
      <c r="II95" s="71"/>
      <c r="IJ95" s="71"/>
      <c r="IK95" s="71"/>
      <c r="IL95" s="71"/>
      <c r="IM95" s="71"/>
      <c r="IN95" s="71"/>
      <c r="IO95" s="71"/>
      <c r="IP95" s="71"/>
      <c r="IQ95" s="71"/>
      <c r="IR95" s="71"/>
      <c r="IS95" s="71"/>
      <c r="IT95" s="71"/>
      <c r="IU95" s="71"/>
      <c r="IV95" s="71"/>
      <c r="IW95" s="71"/>
      <c r="IX95" s="71"/>
      <c r="IY95" s="71"/>
      <c r="IZ95" s="71"/>
      <c r="JA95" s="71"/>
      <c r="JB95" s="71"/>
      <c r="JC95" s="71"/>
      <c r="JD95" s="71"/>
      <c r="JE95" s="71"/>
      <c r="JF95" s="71"/>
      <c r="JG95" s="71"/>
      <c r="JH95" s="71"/>
      <c r="JI95" s="71"/>
      <c r="JJ95" s="71"/>
      <c r="JK95" s="71"/>
      <c r="JL95" s="71"/>
      <c r="JM95" s="71"/>
      <c r="JN95" s="71"/>
      <c r="JO95" s="71"/>
      <c r="JP95" s="71"/>
      <c r="JQ95" s="71"/>
      <c r="JR95" s="71"/>
      <c r="JS95" s="71"/>
      <c r="JT95" s="71"/>
      <c r="JU95" s="71"/>
      <c r="JV95" s="71"/>
      <c r="JW95" s="71"/>
      <c r="JX95" s="71"/>
      <c r="JY95" s="71"/>
      <c r="JZ95" s="71"/>
      <c r="KA95" s="71"/>
      <c r="KB95" s="71"/>
      <c r="KC95" s="71"/>
      <c r="KD95" s="71"/>
      <c r="KE95" s="71"/>
      <c r="KF95" s="71"/>
      <c r="KG95" s="71"/>
      <c r="KH95" s="71"/>
      <c r="KI95" s="71"/>
      <c r="KJ95" s="71"/>
      <c r="KK95" s="71"/>
      <c r="KL95" s="71"/>
      <c r="KM95" s="71"/>
      <c r="KN95" s="71"/>
      <c r="KO95" s="71"/>
      <c r="KP95" s="71"/>
      <c r="KQ95" s="71"/>
      <c r="KR95" s="71"/>
      <c r="KS95" s="71"/>
      <c r="KT95" s="71"/>
      <c r="KU95" s="71"/>
      <c r="KV95" s="71"/>
      <c r="KW95" s="71"/>
      <c r="KX95" s="71"/>
      <c r="KY95" s="71"/>
      <c r="KZ95" s="71"/>
      <c r="LA95" s="71"/>
      <c r="LB95" s="71"/>
      <c r="LC95" s="71"/>
      <c r="LD95" s="71"/>
      <c r="LE95" s="71"/>
      <c r="LF95" s="71"/>
      <c r="LG95" s="71"/>
      <c r="LH95" s="71"/>
      <c r="LI95" s="71"/>
      <c r="LJ95" s="71"/>
      <c r="LK95" s="71"/>
      <c r="LL95" s="71"/>
      <c r="LM95" s="71"/>
      <c r="LN95" s="71"/>
      <c r="LO95" s="71"/>
      <c r="LP95" s="71"/>
      <c r="LQ95" s="71"/>
      <c r="LR95" s="71"/>
      <c r="LS95" s="71"/>
      <c r="LT95" s="71"/>
      <c r="LU95" s="71"/>
      <c r="LV95" s="71"/>
      <c r="LW95" s="71"/>
      <c r="LX95" s="71"/>
      <c r="LY95" s="71"/>
      <c r="LZ95" s="71"/>
      <c r="MA95" s="71"/>
      <c r="MB95" s="71"/>
      <c r="MC95" s="71"/>
      <c r="MD95" s="71"/>
      <c r="ME95" s="71"/>
      <c r="MF95" s="71"/>
      <c r="MG95" s="71"/>
      <c r="MH95" s="71"/>
      <c r="MI95" s="71"/>
      <c r="MJ95" s="71"/>
      <c r="MK95" s="71"/>
      <c r="ML95" s="71"/>
      <c r="MM95" s="71"/>
      <c r="MN95" s="71"/>
      <c r="MO95" s="71"/>
      <c r="MP95" s="71"/>
      <c r="MQ95" s="71"/>
      <c r="MR95" s="71"/>
      <c r="MS95" s="71"/>
      <c r="MT95" s="71"/>
      <c r="MU95" s="71"/>
      <c r="MV95" s="71"/>
      <c r="MW95" s="71"/>
      <c r="MX95" s="71"/>
      <c r="MY95" s="71"/>
      <c r="MZ95" s="71"/>
      <c r="NA95" s="71"/>
      <c r="NB95" s="71"/>
      <c r="NC95" s="71"/>
      <c r="ND95" s="71"/>
      <c r="NE95" s="71"/>
      <c r="NF95" s="71"/>
      <c r="NG95" s="71"/>
      <c r="NH95" s="71"/>
      <c r="NI95" s="71"/>
      <c r="NJ95" s="71"/>
      <c r="NK95" s="71"/>
      <c r="NL95" s="71"/>
      <c r="NM95" s="71"/>
      <c r="NN95" s="71"/>
      <c r="NO95" s="71"/>
      <c r="NP95" s="71"/>
      <c r="NQ95" s="71"/>
      <c r="NR95" s="71"/>
      <c r="NS95" s="71"/>
      <c r="NT95" s="71"/>
      <c r="NU95" s="71"/>
      <c r="NV95" s="71"/>
      <c r="NW95" s="71"/>
      <c r="NX95" s="71"/>
      <c r="NY95" s="71"/>
      <c r="NZ95" s="71"/>
      <c r="OA95" s="71"/>
      <c r="OB95" s="71"/>
      <c r="OC95" s="71"/>
      <c r="OD95" s="71"/>
      <c r="OE95" s="71"/>
      <c r="OF95" s="71"/>
      <c r="OG95" s="71"/>
      <c r="OH95" s="71"/>
      <c r="OI95" s="71"/>
      <c r="OJ95" s="71"/>
      <c r="OK95" s="71"/>
      <c r="OL95" s="71"/>
      <c r="OM95" s="71"/>
      <c r="ON95" s="71"/>
      <c r="OO95" s="71"/>
      <c r="OP95" s="71"/>
      <c r="OQ95" s="71"/>
      <c r="OR95" s="71"/>
      <c r="OS95" s="71"/>
      <c r="OT95" s="71"/>
      <c r="OU95" s="71"/>
      <c r="OV95" s="71"/>
      <c r="OW95" s="71"/>
      <c r="OX95" s="71"/>
      <c r="OY95" s="71"/>
      <c r="OZ95" s="71"/>
      <c r="PA95" s="71"/>
      <c r="PB95" s="71"/>
      <c r="PC95" s="71"/>
      <c r="PD95" s="71"/>
      <c r="PE95" s="71"/>
      <c r="PF95" s="71"/>
      <c r="PG95" s="71"/>
      <c r="PH95" s="71"/>
      <c r="PI95" s="71"/>
      <c r="PJ95" s="71"/>
      <c r="PK95" s="71"/>
      <c r="PL95" s="71"/>
      <c r="PM95" s="71"/>
      <c r="PN95" s="71"/>
      <c r="PO95" s="71"/>
      <c r="PP95" s="71"/>
      <c r="PQ95" s="71"/>
      <c r="PR95" s="71"/>
      <c r="PS95" s="71"/>
      <c r="PT95" s="71"/>
      <c r="PU95" s="71"/>
      <c r="PV95" s="71"/>
      <c r="PW95" s="71"/>
      <c r="PX95" s="71"/>
      <c r="PY95" s="71"/>
      <c r="PZ95" s="71"/>
      <c r="QA95" s="71"/>
      <c r="QB95" s="71"/>
      <c r="QC95" s="71"/>
      <c r="QD95" s="71"/>
      <c r="QE95" s="71"/>
      <c r="QF95" s="71"/>
      <c r="QG95" s="71"/>
      <c r="QH95" s="71"/>
      <c r="QI95" s="71"/>
      <c r="QJ95" s="71"/>
      <c r="QK95" s="71"/>
      <c r="QL95" s="71"/>
      <c r="QM95" s="71"/>
      <c r="QN95" s="71"/>
      <c r="QO95" s="71"/>
      <c r="QP95" s="71"/>
      <c r="QQ95" s="71"/>
      <c r="QR95" s="71"/>
      <c r="QS95" s="71"/>
      <c r="QT95" s="71"/>
      <c r="QU95" s="71"/>
      <c r="QV95" s="71"/>
      <c r="QW95" s="71"/>
      <c r="QX95" s="71"/>
      <c r="QY95" s="71"/>
      <c r="QZ95" s="71"/>
      <c r="RA95" s="71"/>
      <c r="RB95" s="71"/>
      <c r="RC95" s="71"/>
      <c r="RD95" s="71"/>
      <c r="RE95" s="71"/>
      <c r="RF95" s="71"/>
      <c r="RG95" s="71"/>
      <c r="RH95" s="71"/>
      <c r="RI95" s="71"/>
      <c r="RJ95" s="71"/>
      <c r="RK95" s="71"/>
      <c r="RL95" s="71"/>
      <c r="RM95" s="71"/>
      <c r="RN95" s="71"/>
      <c r="RO95" s="71"/>
      <c r="RP95" s="71"/>
      <c r="RQ95" s="71"/>
      <c r="RR95" s="71"/>
      <c r="RS95" s="71"/>
      <c r="RT95" s="71"/>
      <c r="RU95" s="71"/>
      <c r="RV95" s="71"/>
      <c r="RW95" s="71"/>
      <c r="RX95" s="71"/>
      <c r="RY95" s="71"/>
      <c r="RZ95" s="71"/>
      <c r="SA95" s="71"/>
      <c r="SB95" s="71"/>
      <c r="SC95" s="71"/>
      <c r="SD95" s="71"/>
      <c r="SE95" s="71"/>
      <c r="SF95" s="71"/>
      <c r="SG95" s="71"/>
      <c r="SH95" s="71"/>
      <c r="SI95" s="71"/>
      <c r="SJ95" s="71"/>
      <c r="SK95" s="71"/>
      <c r="SL95" s="71"/>
      <c r="SM95" s="71"/>
      <c r="SN95" s="71"/>
      <c r="SO95" s="71"/>
      <c r="SP95" s="71"/>
      <c r="SQ95" s="71"/>
      <c r="SR95" s="71"/>
      <c r="SS95" s="71"/>
      <c r="ST95" s="71"/>
      <c r="SU95" s="71"/>
      <c r="SV95" s="71"/>
      <c r="SW95" s="71"/>
      <c r="SX95" s="71"/>
      <c r="SY95" s="71"/>
      <c r="SZ95" s="71"/>
      <c r="TA95" s="71"/>
      <c r="TB95" s="71"/>
      <c r="TC95" s="71"/>
      <c r="TD95" s="71"/>
      <c r="TE95" s="71"/>
      <c r="TF95" s="71"/>
      <c r="TG95" s="71"/>
      <c r="TH95" s="71"/>
      <c r="TI95" s="71"/>
      <c r="TJ95" s="71"/>
      <c r="TK95" s="71"/>
      <c r="TL95" s="71"/>
      <c r="TM95" s="71"/>
      <c r="TN95" s="71"/>
      <c r="TO95" s="71"/>
      <c r="TP95" s="71"/>
      <c r="TQ95" s="71"/>
      <c r="TR95" s="71"/>
      <c r="TS95" s="71"/>
      <c r="TT95" s="71"/>
      <c r="TU95" s="71"/>
      <c r="TV95" s="71"/>
      <c r="TW95" s="71"/>
      <c r="TX95" s="71"/>
      <c r="TY95" s="71"/>
      <c r="TZ95" s="71"/>
      <c r="UA95" s="71"/>
      <c r="UB95" s="71"/>
      <c r="UC95" s="71"/>
      <c r="UD95" s="71"/>
      <c r="UE95" s="71"/>
      <c r="UF95" s="71"/>
      <c r="UG95" s="71"/>
      <c r="UH95" s="71"/>
      <c r="UI95" s="71"/>
      <c r="UJ95" s="71"/>
      <c r="UK95" s="71"/>
      <c r="UL95" s="71"/>
      <c r="UM95" s="71"/>
      <c r="UN95" s="71"/>
      <c r="UO95" s="71"/>
      <c r="UP95" s="71"/>
      <c r="UQ95" s="71"/>
      <c r="UR95" s="71"/>
      <c r="US95" s="71"/>
      <c r="UT95" s="71"/>
      <c r="UU95" s="71"/>
      <c r="UV95" s="71"/>
      <c r="UW95" s="71"/>
      <c r="UX95" s="71"/>
      <c r="UY95" s="71"/>
      <c r="UZ95" s="71"/>
      <c r="VA95" s="71"/>
      <c r="VB95" s="71"/>
      <c r="VC95" s="71"/>
      <c r="VD95" s="71"/>
      <c r="VE95" s="71"/>
      <c r="VF95" s="71"/>
      <c r="VG95" s="71"/>
      <c r="VH95" s="71"/>
      <c r="VI95" s="71"/>
      <c r="VJ95" s="71"/>
      <c r="VK95" s="71"/>
      <c r="VL95" s="71"/>
      <c r="VM95" s="71"/>
      <c r="VN95" s="71"/>
      <c r="VO95" s="71"/>
      <c r="VP95" s="71"/>
      <c r="VQ95" s="71"/>
      <c r="VR95" s="71"/>
      <c r="VS95" s="71"/>
      <c r="VT95" s="71"/>
      <c r="VU95" s="71"/>
      <c r="VV95" s="71"/>
      <c r="VW95" s="71"/>
      <c r="VX95" s="71"/>
      <c r="VY95" s="71"/>
      <c r="VZ95" s="71"/>
      <c r="WA95" s="71"/>
      <c r="WB95" s="71"/>
      <c r="WC95" s="71"/>
      <c r="WD95" s="71"/>
      <c r="WE95" s="71"/>
      <c r="WF95" s="71"/>
      <c r="WG95" s="71"/>
      <c r="WH95" s="71"/>
      <c r="WI95" s="71"/>
      <c r="WJ95" s="71"/>
      <c r="WK95" s="71"/>
      <c r="WL95" s="71"/>
      <c r="WM95" s="71"/>
      <c r="WN95" s="71"/>
      <c r="WO95" s="71"/>
      <c r="WP95" s="71"/>
      <c r="WQ95" s="71"/>
      <c r="WR95" s="71"/>
      <c r="WS95" s="71"/>
      <c r="WT95" s="71"/>
      <c r="WU95" s="71"/>
      <c r="WV95" s="71"/>
      <c r="WW95" s="71"/>
      <c r="WX95" s="71"/>
      <c r="WY95" s="71"/>
      <c r="WZ95" s="71"/>
      <c r="XA95" s="71"/>
      <c r="XB95" s="71"/>
      <c r="XC95" s="71"/>
      <c r="XD95" s="71"/>
      <c r="XE95" s="71"/>
      <c r="XF95" s="71"/>
      <c r="XG95" s="71"/>
      <c r="XH95" s="71"/>
      <c r="XI95" s="71"/>
      <c r="XJ95" s="71"/>
      <c r="XK95" s="71"/>
      <c r="XL95" s="71"/>
      <c r="XM95" s="71"/>
      <c r="XN95" s="71"/>
      <c r="XO95" s="71"/>
      <c r="XP95" s="71"/>
      <c r="XQ95" s="71"/>
      <c r="XR95" s="71"/>
      <c r="XS95" s="71"/>
      <c r="XT95" s="71"/>
      <c r="XU95" s="71"/>
      <c r="XV95" s="71"/>
      <c r="XW95" s="71"/>
      <c r="XX95" s="71"/>
      <c r="XY95" s="71"/>
      <c r="XZ95" s="71"/>
      <c r="YA95" s="71"/>
      <c r="YB95" s="71"/>
      <c r="YC95" s="71"/>
      <c r="YD95" s="71"/>
      <c r="YE95" s="71"/>
      <c r="YF95" s="71"/>
      <c r="YG95" s="71"/>
      <c r="YH95" s="71"/>
      <c r="YI95" s="71"/>
      <c r="YJ95" s="71"/>
      <c r="YK95" s="71"/>
      <c r="YL95" s="71"/>
      <c r="YM95" s="71"/>
      <c r="YN95" s="71"/>
      <c r="YO95" s="71"/>
      <c r="YP95" s="71"/>
      <c r="YQ95" s="71"/>
      <c r="YR95" s="71"/>
      <c r="YS95" s="71"/>
      <c r="YT95" s="71"/>
      <c r="YU95" s="71"/>
      <c r="YV95" s="71"/>
      <c r="YW95" s="71"/>
      <c r="YX95" s="71"/>
      <c r="YY95" s="71"/>
      <c r="YZ95" s="71"/>
      <c r="ZA95" s="71"/>
      <c r="ZB95" s="71"/>
      <c r="ZC95" s="71"/>
      <c r="ZD95" s="71"/>
      <c r="ZE95" s="71"/>
      <c r="ZF95" s="71"/>
      <c r="ZG95" s="71"/>
      <c r="ZH95" s="71"/>
      <c r="ZI95" s="71"/>
      <c r="ZJ95" s="71"/>
      <c r="ZK95" s="71"/>
      <c r="ZL95" s="71"/>
      <c r="ZM95" s="71"/>
      <c r="ZN95" s="71"/>
      <c r="ZO95" s="71"/>
      <c r="ZP95" s="71"/>
      <c r="ZQ95" s="71"/>
      <c r="ZR95" s="71"/>
      <c r="ZS95" s="71"/>
      <c r="ZT95" s="71"/>
      <c r="ZU95" s="71"/>
      <c r="ZV95" s="71"/>
      <c r="ZW95" s="71"/>
      <c r="ZX95" s="71"/>
      <c r="ZY95" s="71"/>
      <c r="ZZ95" s="71"/>
      <c r="AAA95" s="71"/>
      <c r="AAB95" s="71"/>
      <c r="AAC95" s="71"/>
      <c r="AAD95" s="71"/>
      <c r="AAE95" s="71"/>
      <c r="AAF95" s="71"/>
      <c r="AAG95" s="71"/>
      <c r="AAH95" s="71"/>
      <c r="AAI95" s="71"/>
      <c r="AAJ95" s="71"/>
      <c r="AAK95" s="71"/>
      <c r="AAL95" s="71"/>
      <c r="AAM95" s="71"/>
      <c r="AAN95" s="71"/>
      <c r="AAO95" s="71"/>
      <c r="AAP95" s="71"/>
      <c r="AAQ95" s="71"/>
      <c r="AAR95" s="71"/>
      <c r="AAS95" s="71"/>
      <c r="AAT95" s="71"/>
      <c r="AAU95" s="71"/>
      <c r="AAV95" s="71"/>
      <c r="AAW95" s="71"/>
      <c r="AAX95" s="71"/>
      <c r="AAY95" s="71"/>
      <c r="AAZ95" s="71"/>
      <c r="ABA95" s="71"/>
      <c r="ABB95" s="71"/>
      <c r="ABC95" s="71"/>
      <c r="ABD95" s="71"/>
      <c r="ABE95" s="71"/>
      <c r="ABF95" s="71"/>
      <c r="ABG95" s="71"/>
      <c r="ABH95" s="71"/>
      <c r="ABI95" s="71"/>
      <c r="ABJ95" s="71"/>
      <c r="ABK95" s="71"/>
      <c r="ABL95" s="71"/>
      <c r="ABM95" s="71"/>
      <c r="ABN95" s="71"/>
      <c r="ABO95" s="71"/>
      <c r="ABP95" s="71"/>
      <c r="ABQ95" s="71"/>
      <c r="ABR95" s="71"/>
      <c r="ABS95" s="71"/>
      <c r="ABT95" s="71"/>
      <c r="ABU95" s="71"/>
      <c r="ABV95" s="71"/>
      <c r="ABW95" s="71"/>
      <c r="ABX95" s="71"/>
      <c r="ABY95" s="71"/>
      <c r="ABZ95" s="71"/>
      <c r="ACA95" s="71"/>
      <c r="ACB95" s="71"/>
      <c r="ACC95" s="71"/>
      <c r="ACD95" s="71"/>
      <c r="ACE95" s="71"/>
      <c r="ACF95" s="71"/>
      <c r="ACG95" s="71"/>
      <c r="ACH95" s="71"/>
      <c r="ACI95" s="71"/>
      <c r="ACJ95" s="71"/>
      <c r="ACK95" s="71"/>
      <c r="ACL95" s="71"/>
      <c r="ACM95" s="71"/>
      <c r="ACN95" s="71"/>
      <c r="ACO95" s="71"/>
      <c r="ACP95" s="71"/>
      <c r="ACQ95" s="71"/>
      <c r="ACR95" s="71"/>
      <c r="ACS95" s="71"/>
      <c r="ACT95" s="71"/>
      <c r="ACU95" s="71"/>
      <c r="ACV95" s="71"/>
      <c r="ACW95" s="71"/>
      <c r="ACX95" s="71"/>
      <c r="ACY95" s="71"/>
      <c r="ACZ95" s="71"/>
      <c r="ADA95" s="71"/>
      <c r="ADB95" s="71"/>
      <c r="ADC95" s="71"/>
      <c r="ADD95" s="71"/>
      <c r="ADE95" s="71"/>
      <c r="ADF95" s="71"/>
      <c r="ADG95" s="71"/>
      <c r="ADH95" s="71"/>
      <c r="ADI95" s="71"/>
      <c r="ADJ95" s="71"/>
      <c r="ADK95" s="71"/>
      <c r="ADL95" s="71"/>
      <c r="ADM95" s="71"/>
      <c r="ADN95" s="71"/>
      <c r="ADO95" s="71"/>
      <c r="ADP95" s="71"/>
      <c r="ADQ95" s="71"/>
      <c r="ADR95" s="71"/>
      <c r="ADS95" s="71"/>
      <c r="ADT95" s="71"/>
      <c r="ADU95" s="71"/>
      <c r="ADV95" s="71"/>
      <c r="ADW95" s="71"/>
      <c r="ADX95" s="71"/>
      <c r="ADY95" s="71"/>
      <c r="ADZ95" s="71"/>
      <c r="AEA95" s="71"/>
      <c r="AEB95" s="71"/>
      <c r="AEC95" s="71"/>
      <c r="AED95" s="71"/>
      <c r="AEE95" s="71"/>
      <c r="AEF95" s="71"/>
      <c r="AEG95" s="71"/>
      <c r="AEH95" s="71"/>
      <c r="AEI95" s="71"/>
      <c r="AEJ95" s="71"/>
      <c r="AEK95" s="71"/>
      <c r="AEL95" s="71"/>
      <c r="AEM95" s="71"/>
      <c r="AEN95" s="71"/>
      <c r="AEO95" s="71"/>
      <c r="AEP95" s="71"/>
      <c r="AEQ95" s="71"/>
      <c r="AER95" s="71"/>
      <c r="AES95" s="71"/>
      <c r="AET95" s="71"/>
      <c r="AEU95" s="71"/>
      <c r="AEV95" s="71"/>
      <c r="AEW95" s="71"/>
      <c r="AEX95" s="71"/>
      <c r="AEY95" s="71"/>
      <c r="AEZ95" s="71"/>
      <c r="AFA95" s="71"/>
      <c r="AFB95" s="71"/>
      <c r="AFC95" s="71"/>
      <c r="AFD95" s="71"/>
      <c r="AFE95" s="71"/>
      <c r="AFF95" s="71"/>
      <c r="AFG95" s="71"/>
      <c r="AFH95" s="71"/>
      <c r="AFI95" s="71"/>
      <c r="AFJ95" s="71"/>
      <c r="AFK95" s="71"/>
      <c r="AFL95" s="71"/>
      <c r="AFM95" s="71"/>
      <c r="AFN95" s="71"/>
      <c r="AFO95" s="71"/>
      <c r="AFP95" s="71"/>
      <c r="AFQ95" s="71"/>
      <c r="AFR95" s="71"/>
      <c r="AFS95" s="71"/>
      <c r="AFT95" s="71"/>
      <c r="AFU95" s="71"/>
      <c r="AFV95" s="71"/>
      <c r="AFW95" s="71"/>
      <c r="AFX95" s="71"/>
      <c r="AFY95" s="71"/>
      <c r="AFZ95" s="71"/>
      <c r="AGA95" s="71"/>
      <c r="AGB95" s="71"/>
      <c r="AGC95" s="71"/>
      <c r="AGD95" s="71"/>
      <c r="AGE95" s="71"/>
      <c r="AGF95" s="71"/>
      <c r="AGG95" s="71"/>
      <c r="AGH95" s="71"/>
      <c r="AGI95" s="71"/>
      <c r="AGJ95" s="71"/>
      <c r="AGK95" s="71"/>
      <c r="AGL95" s="71"/>
      <c r="AGM95" s="71"/>
      <c r="AGN95" s="71"/>
      <c r="AGO95" s="71"/>
      <c r="AGP95" s="71"/>
      <c r="AGQ95" s="71"/>
      <c r="AGR95" s="71"/>
      <c r="AGS95" s="71"/>
      <c r="AGT95" s="71"/>
      <c r="AGU95" s="71"/>
      <c r="AGV95" s="71"/>
      <c r="AGW95" s="71"/>
      <c r="AGX95" s="71"/>
      <c r="AGY95" s="71"/>
      <c r="AGZ95" s="71"/>
      <c r="AHA95" s="71"/>
      <c r="AHB95" s="71"/>
      <c r="AHC95" s="71"/>
      <c r="AHD95" s="71"/>
      <c r="AHE95" s="71"/>
      <c r="AHF95" s="71"/>
      <c r="AHG95" s="71"/>
      <c r="AHH95" s="71"/>
      <c r="AHI95" s="71"/>
      <c r="AHJ95" s="71"/>
      <c r="AHK95" s="71"/>
      <c r="AHL95" s="71"/>
      <c r="AHM95" s="71"/>
      <c r="AHN95" s="71"/>
      <c r="AHO95" s="71"/>
      <c r="AHP95" s="71"/>
      <c r="AHQ95" s="71"/>
      <c r="AHR95" s="71"/>
      <c r="AHS95" s="71"/>
      <c r="AHT95" s="71"/>
      <c r="AHU95" s="71"/>
      <c r="AHV95" s="71"/>
      <c r="AHW95" s="71"/>
      <c r="AHX95" s="71"/>
      <c r="AHY95" s="71"/>
      <c r="AHZ95" s="71"/>
      <c r="AIA95" s="71"/>
      <c r="AIB95" s="71"/>
      <c r="AIC95" s="71"/>
      <c r="AID95" s="71"/>
      <c r="AIE95" s="71"/>
      <c r="AIF95" s="71"/>
      <c r="AIG95" s="71"/>
      <c r="AIH95" s="71"/>
      <c r="AII95" s="71"/>
      <c r="AIJ95" s="71"/>
      <c r="AIK95" s="71"/>
      <c r="AIL95" s="71"/>
      <c r="AIM95" s="71"/>
      <c r="AIN95" s="71"/>
      <c r="AIO95" s="71"/>
      <c r="AIP95" s="71"/>
      <c r="AIQ95" s="71"/>
      <c r="AIR95" s="71"/>
      <c r="AIS95" s="71"/>
      <c r="AIT95" s="71"/>
      <c r="AIU95" s="71"/>
      <c r="AIV95" s="71"/>
      <c r="AIW95" s="71"/>
      <c r="AIX95" s="71"/>
      <c r="AIY95" s="71"/>
      <c r="AIZ95" s="71"/>
      <c r="AJA95" s="71"/>
      <c r="AJB95" s="71"/>
      <c r="AJC95" s="71"/>
      <c r="AJD95" s="71"/>
      <c r="AJE95" s="71"/>
      <c r="AJF95" s="71"/>
      <c r="AJG95" s="71"/>
      <c r="AJH95" s="71"/>
      <c r="AJI95" s="71"/>
      <c r="AJJ95" s="71"/>
      <c r="AJK95" s="71"/>
      <c r="AJL95" s="71"/>
      <c r="AJM95" s="71"/>
      <c r="AJN95" s="71"/>
      <c r="AJO95" s="71"/>
      <c r="AJP95" s="71"/>
      <c r="AJQ95" s="71"/>
      <c r="AJR95" s="71"/>
      <c r="AJS95" s="71"/>
      <c r="AJT95" s="71"/>
      <c r="AJU95" s="71"/>
      <c r="AJV95" s="71"/>
      <c r="AJW95" s="71"/>
      <c r="AJX95" s="71"/>
      <c r="AJY95" s="71"/>
      <c r="AJZ95" s="71"/>
      <c r="AKA95" s="71"/>
      <c r="AKB95" s="71"/>
      <c r="AKC95" s="71"/>
      <c r="AKD95" s="71"/>
      <c r="AKE95" s="71"/>
      <c r="AKF95" s="71"/>
      <c r="AKG95" s="71"/>
      <c r="AKH95" s="71"/>
      <c r="AKI95" s="71"/>
      <c r="AKJ95" s="71"/>
      <c r="AKK95" s="71"/>
      <c r="AKL95" s="71"/>
      <c r="AKM95" s="71"/>
      <c r="AKN95" s="71"/>
      <c r="AKO95" s="71"/>
      <c r="AKP95" s="71"/>
      <c r="AKQ95" s="71"/>
      <c r="AKR95" s="71"/>
      <c r="AKS95" s="71"/>
      <c r="AKT95" s="71"/>
      <c r="AKU95" s="71"/>
      <c r="AKV95" s="71"/>
      <c r="AKW95" s="71"/>
      <c r="AKX95" s="71"/>
      <c r="AKY95" s="71"/>
      <c r="AKZ95" s="71"/>
      <c r="ALA95" s="71"/>
      <c r="ALB95" s="71"/>
      <c r="ALC95" s="71"/>
      <c r="ALD95" s="71"/>
      <c r="ALE95" s="71"/>
      <c r="ALF95" s="71"/>
      <c r="ALG95" s="71"/>
      <c r="ALH95" s="71"/>
      <c r="ALI95" s="71"/>
      <c r="ALJ95" s="71"/>
      <c r="ALK95" s="71"/>
      <c r="ALL95" s="71"/>
      <c r="ALM95" s="71"/>
      <c r="ALN95" s="71"/>
      <c r="ALO95" s="71"/>
      <c r="ALP95" s="71"/>
      <c r="ALQ95" s="71"/>
      <c r="ALR95" s="71"/>
      <c r="ALS95" s="71"/>
      <c r="ALT95" s="71"/>
      <c r="ALU95" s="71"/>
      <c r="ALV95" s="71"/>
      <c r="ALW95" s="71"/>
    </row>
    <row r="96" spans="1:1011" s="72" customFormat="1" ht="45">
      <c r="A96" s="69" t="s">
        <v>512</v>
      </c>
      <c r="B96" s="69" t="s">
        <v>66</v>
      </c>
      <c r="C96" s="69" t="s">
        <v>85</v>
      </c>
      <c r="D96" s="69" t="s">
        <v>86</v>
      </c>
      <c r="E96" s="69" t="s">
        <v>378</v>
      </c>
      <c r="F96" s="69" t="s">
        <v>379</v>
      </c>
      <c r="G96" s="70">
        <v>335624.73</v>
      </c>
      <c r="H96" s="70">
        <v>305366.68</v>
      </c>
      <c r="I96" s="70">
        <v>30258.049999999988</v>
      </c>
      <c r="J96" s="70">
        <v>0</v>
      </c>
      <c r="K96" s="70">
        <v>0</v>
      </c>
      <c r="L96" s="70">
        <v>305366.68</v>
      </c>
      <c r="M96" s="70">
        <v>0</v>
      </c>
      <c r="N96" s="70">
        <v>0</v>
      </c>
      <c r="O96" s="70">
        <v>0</v>
      </c>
      <c r="P96" s="70">
        <v>0</v>
      </c>
      <c r="Q96" s="70">
        <v>0</v>
      </c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  <c r="HG96" s="71"/>
      <c r="HH96" s="71"/>
      <c r="HI96" s="71"/>
      <c r="HJ96" s="71"/>
      <c r="HK96" s="71"/>
      <c r="HL96" s="71"/>
      <c r="HM96" s="71"/>
      <c r="HN96" s="71"/>
      <c r="HO96" s="71"/>
      <c r="HP96" s="71"/>
      <c r="HQ96" s="71"/>
      <c r="HR96" s="71"/>
      <c r="HS96" s="71"/>
      <c r="HT96" s="71"/>
      <c r="HU96" s="71"/>
      <c r="HV96" s="71"/>
      <c r="HW96" s="71"/>
      <c r="HX96" s="71"/>
      <c r="HY96" s="71"/>
      <c r="HZ96" s="71"/>
      <c r="IA96" s="71"/>
      <c r="IB96" s="71"/>
      <c r="IC96" s="71"/>
      <c r="ID96" s="71"/>
      <c r="IE96" s="71"/>
      <c r="IF96" s="71"/>
      <c r="IG96" s="71"/>
      <c r="IH96" s="71"/>
      <c r="II96" s="71"/>
      <c r="IJ96" s="71"/>
      <c r="IK96" s="71"/>
      <c r="IL96" s="71"/>
      <c r="IM96" s="71"/>
      <c r="IN96" s="71"/>
      <c r="IO96" s="71"/>
      <c r="IP96" s="71"/>
      <c r="IQ96" s="71"/>
      <c r="IR96" s="71"/>
      <c r="IS96" s="71"/>
      <c r="IT96" s="71"/>
      <c r="IU96" s="71"/>
      <c r="IV96" s="71"/>
      <c r="IW96" s="71"/>
      <c r="IX96" s="71"/>
      <c r="IY96" s="71"/>
      <c r="IZ96" s="71"/>
      <c r="JA96" s="71"/>
      <c r="JB96" s="71"/>
      <c r="JC96" s="71"/>
      <c r="JD96" s="71"/>
      <c r="JE96" s="71"/>
      <c r="JF96" s="71"/>
      <c r="JG96" s="71"/>
      <c r="JH96" s="71"/>
      <c r="JI96" s="71"/>
      <c r="JJ96" s="71"/>
      <c r="JK96" s="71"/>
      <c r="JL96" s="71"/>
      <c r="JM96" s="71"/>
      <c r="JN96" s="71"/>
      <c r="JO96" s="71"/>
      <c r="JP96" s="71"/>
      <c r="JQ96" s="71"/>
      <c r="JR96" s="71"/>
      <c r="JS96" s="71"/>
      <c r="JT96" s="71"/>
      <c r="JU96" s="71"/>
      <c r="JV96" s="71"/>
      <c r="JW96" s="71"/>
      <c r="JX96" s="71"/>
      <c r="JY96" s="71"/>
      <c r="JZ96" s="71"/>
      <c r="KA96" s="71"/>
      <c r="KB96" s="71"/>
      <c r="KC96" s="71"/>
      <c r="KD96" s="71"/>
      <c r="KE96" s="71"/>
      <c r="KF96" s="71"/>
      <c r="KG96" s="71"/>
      <c r="KH96" s="71"/>
      <c r="KI96" s="71"/>
      <c r="KJ96" s="71"/>
      <c r="KK96" s="71"/>
      <c r="KL96" s="71"/>
      <c r="KM96" s="71"/>
      <c r="KN96" s="71"/>
      <c r="KO96" s="71"/>
      <c r="KP96" s="71"/>
      <c r="KQ96" s="71"/>
      <c r="KR96" s="71"/>
      <c r="KS96" s="71"/>
      <c r="KT96" s="71"/>
      <c r="KU96" s="71"/>
      <c r="KV96" s="71"/>
      <c r="KW96" s="71"/>
      <c r="KX96" s="71"/>
      <c r="KY96" s="71"/>
      <c r="KZ96" s="71"/>
      <c r="LA96" s="71"/>
      <c r="LB96" s="71"/>
      <c r="LC96" s="71"/>
      <c r="LD96" s="71"/>
      <c r="LE96" s="71"/>
      <c r="LF96" s="71"/>
      <c r="LG96" s="71"/>
      <c r="LH96" s="71"/>
      <c r="LI96" s="71"/>
      <c r="LJ96" s="71"/>
      <c r="LK96" s="71"/>
      <c r="LL96" s="71"/>
      <c r="LM96" s="71"/>
      <c r="LN96" s="71"/>
      <c r="LO96" s="71"/>
      <c r="LP96" s="71"/>
      <c r="LQ96" s="71"/>
      <c r="LR96" s="71"/>
      <c r="LS96" s="71"/>
      <c r="LT96" s="71"/>
      <c r="LU96" s="71"/>
      <c r="LV96" s="71"/>
      <c r="LW96" s="71"/>
      <c r="LX96" s="71"/>
      <c r="LY96" s="71"/>
      <c r="LZ96" s="71"/>
      <c r="MA96" s="71"/>
      <c r="MB96" s="71"/>
      <c r="MC96" s="71"/>
      <c r="MD96" s="71"/>
      <c r="ME96" s="71"/>
      <c r="MF96" s="71"/>
      <c r="MG96" s="71"/>
      <c r="MH96" s="71"/>
      <c r="MI96" s="71"/>
      <c r="MJ96" s="71"/>
      <c r="MK96" s="71"/>
      <c r="ML96" s="71"/>
      <c r="MM96" s="71"/>
      <c r="MN96" s="71"/>
      <c r="MO96" s="71"/>
      <c r="MP96" s="71"/>
      <c r="MQ96" s="71"/>
      <c r="MR96" s="71"/>
      <c r="MS96" s="71"/>
      <c r="MT96" s="71"/>
      <c r="MU96" s="71"/>
      <c r="MV96" s="71"/>
      <c r="MW96" s="71"/>
      <c r="MX96" s="71"/>
      <c r="MY96" s="71"/>
      <c r="MZ96" s="71"/>
      <c r="NA96" s="71"/>
      <c r="NB96" s="71"/>
      <c r="NC96" s="71"/>
      <c r="ND96" s="71"/>
      <c r="NE96" s="71"/>
      <c r="NF96" s="71"/>
      <c r="NG96" s="71"/>
      <c r="NH96" s="71"/>
      <c r="NI96" s="71"/>
      <c r="NJ96" s="71"/>
      <c r="NK96" s="71"/>
      <c r="NL96" s="71"/>
      <c r="NM96" s="71"/>
      <c r="NN96" s="71"/>
      <c r="NO96" s="71"/>
      <c r="NP96" s="71"/>
      <c r="NQ96" s="71"/>
      <c r="NR96" s="71"/>
      <c r="NS96" s="71"/>
      <c r="NT96" s="71"/>
      <c r="NU96" s="71"/>
      <c r="NV96" s="71"/>
      <c r="NW96" s="71"/>
      <c r="NX96" s="71"/>
      <c r="NY96" s="71"/>
      <c r="NZ96" s="71"/>
      <c r="OA96" s="71"/>
      <c r="OB96" s="71"/>
      <c r="OC96" s="71"/>
      <c r="OD96" s="71"/>
      <c r="OE96" s="71"/>
      <c r="OF96" s="71"/>
      <c r="OG96" s="71"/>
      <c r="OH96" s="71"/>
      <c r="OI96" s="71"/>
      <c r="OJ96" s="71"/>
      <c r="OK96" s="71"/>
      <c r="OL96" s="71"/>
      <c r="OM96" s="71"/>
      <c r="ON96" s="71"/>
      <c r="OO96" s="71"/>
      <c r="OP96" s="71"/>
      <c r="OQ96" s="71"/>
      <c r="OR96" s="71"/>
      <c r="OS96" s="71"/>
      <c r="OT96" s="71"/>
      <c r="OU96" s="71"/>
      <c r="OV96" s="71"/>
      <c r="OW96" s="71"/>
      <c r="OX96" s="71"/>
      <c r="OY96" s="71"/>
      <c r="OZ96" s="71"/>
      <c r="PA96" s="71"/>
      <c r="PB96" s="71"/>
      <c r="PC96" s="71"/>
      <c r="PD96" s="71"/>
      <c r="PE96" s="71"/>
      <c r="PF96" s="71"/>
      <c r="PG96" s="71"/>
      <c r="PH96" s="71"/>
      <c r="PI96" s="71"/>
      <c r="PJ96" s="71"/>
      <c r="PK96" s="71"/>
      <c r="PL96" s="71"/>
      <c r="PM96" s="71"/>
      <c r="PN96" s="71"/>
      <c r="PO96" s="71"/>
      <c r="PP96" s="71"/>
      <c r="PQ96" s="71"/>
      <c r="PR96" s="71"/>
      <c r="PS96" s="71"/>
      <c r="PT96" s="71"/>
      <c r="PU96" s="71"/>
      <c r="PV96" s="71"/>
      <c r="PW96" s="71"/>
      <c r="PX96" s="71"/>
      <c r="PY96" s="71"/>
      <c r="PZ96" s="71"/>
      <c r="QA96" s="71"/>
      <c r="QB96" s="71"/>
      <c r="QC96" s="71"/>
      <c r="QD96" s="71"/>
      <c r="QE96" s="71"/>
      <c r="QF96" s="71"/>
      <c r="QG96" s="71"/>
      <c r="QH96" s="71"/>
      <c r="QI96" s="71"/>
      <c r="QJ96" s="71"/>
      <c r="QK96" s="71"/>
      <c r="QL96" s="71"/>
      <c r="QM96" s="71"/>
      <c r="QN96" s="71"/>
      <c r="QO96" s="71"/>
      <c r="QP96" s="71"/>
      <c r="QQ96" s="71"/>
      <c r="QR96" s="71"/>
      <c r="QS96" s="71"/>
      <c r="QT96" s="71"/>
      <c r="QU96" s="71"/>
      <c r="QV96" s="71"/>
      <c r="QW96" s="71"/>
      <c r="QX96" s="71"/>
      <c r="QY96" s="71"/>
      <c r="QZ96" s="71"/>
      <c r="RA96" s="71"/>
      <c r="RB96" s="71"/>
      <c r="RC96" s="71"/>
      <c r="RD96" s="71"/>
      <c r="RE96" s="71"/>
      <c r="RF96" s="71"/>
      <c r="RG96" s="71"/>
      <c r="RH96" s="71"/>
      <c r="RI96" s="71"/>
      <c r="RJ96" s="71"/>
      <c r="RK96" s="71"/>
      <c r="RL96" s="71"/>
      <c r="RM96" s="71"/>
      <c r="RN96" s="71"/>
      <c r="RO96" s="71"/>
      <c r="RP96" s="71"/>
      <c r="RQ96" s="71"/>
      <c r="RR96" s="71"/>
      <c r="RS96" s="71"/>
      <c r="RT96" s="71"/>
      <c r="RU96" s="71"/>
      <c r="RV96" s="71"/>
      <c r="RW96" s="71"/>
      <c r="RX96" s="71"/>
      <c r="RY96" s="71"/>
      <c r="RZ96" s="71"/>
      <c r="SA96" s="71"/>
      <c r="SB96" s="71"/>
      <c r="SC96" s="71"/>
      <c r="SD96" s="71"/>
      <c r="SE96" s="71"/>
      <c r="SF96" s="71"/>
      <c r="SG96" s="71"/>
      <c r="SH96" s="71"/>
      <c r="SI96" s="71"/>
      <c r="SJ96" s="71"/>
      <c r="SK96" s="71"/>
      <c r="SL96" s="71"/>
      <c r="SM96" s="71"/>
      <c r="SN96" s="71"/>
      <c r="SO96" s="71"/>
      <c r="SP96" s="71"/>
      <c r="SQ96" s="71"/>
      <c r="SR96" s="71"/>
      <c r="SS96" s="71"/>
      <c r="ST96" s="71"/>
      <c r="SU96" s="71"/>
      <c r="SV96" s="71"/>
      <c r="SW96" s="71"/>
      <c r="SX96" s="71"/>
      <c r="SY96" s="71"/>
      <c r="SZ96" s="71"/>
      <c r="TA96" s="71"/>
      <c r="TB96" s="71"/>
      <c r="TC96" s="71"/>
      <c r="TD96" s="71"/>
      <c r="TE96" s="71"/>
      <c r="TF96" s="71"/>
      <c r="TG96" s="71"/>
      <c r="TH96" s="71"/>
      <c r="TI96" s="71"/>
      <c r="TJ96" s="71"/>
      <c r="TK96" s="71"/>
      <c r="TL96" s="71"/>
      <c r="TM96" s="71"/>
      <c r="TN96" s="71"/>
      <c r="TO96" s="71"/>
      <c r="TP96" s="71"/>
      <c r="TQ96" s="71"/>
      <c r="TR96" s="71"/>
      <c r="TS96" s="71"/>
      <c r="TT96" s="71"/>
      <c r="TU96" s="71"/>
      <c r="TV96" s="71"/>
      <c r="TW96" s="71"/>
      <c r="TX96" s="71"/>
      <c r="TY96" s="71"/>
      <c r="TZ96" s="71"/>
      <c r="UA96" s="71"/>
      <c r="UB96" s="71"/>
      <c r="UC96" s="71"/>
      <c r="UD96" s="71"/>
      <c r="UE96" s="71"/>
      <c r="UF96" s="71"/>
      <c r="UG96" s="71"/>
      <c r="UH96" s="71"/>
      <c r="UI96" s="71"/>
      <c r="UJ96" s="71"/>
      <c r="UK96" s="71"/>
      <c r="UL96" s="71"/>
      <c r="UM96" s="71"/>
      <c r="UN96" s="71"/>
      <c r="UO96" s="71"/>
      <c r="UP96" s="71"/>
      <c r="UQ96" s="71"/>
      <c r="UR96" s="71"/>
      <c r="US96" s="71"/>
      <c r="UT96" s="71"/>
      <c r="UU96" s="71"/>
      <c r="UV96" s="71"/>
      <c r="UW96" s="71"/>
      <c r="UX96" s="71"/>
      <c r="UY96" s="71"/>
      <c r="UZ96" s="71"/>
      <c r="VA96" s="71"/>
      <c r="VB96" s="71"/>
      <c r="VC96" s="71"/>
      <c r="VD96" s="71"/>
      <c r="VE96" s="71"/>
      <c r="VF96" s="71"/>
      <c r="VG96" s="71"/>
      <c r="VH96" s="71"/>
      <c r="VI96" s="71"/>
      <c r="VJ96" s="71"/>
      <c r="VK96" s="71"/>
      <c r="VL96" s="71"/>
      <c r="VM96" s="71"/>
      <c r="VN96" s="71"/>
      <c r="VO96" s="71"/>
      <c r="VP96" s="71"/>
      <c r="VQ96" s="71"/>
      <c r="VR96" s="71"/>
      <c r="VS96" s="71"/>
      <c r="VT96" s="71"/>
      <c r="VU96" s="71"/>
      <c r="VV96" s="71"/>
      <c r="VW96" s="71"/>
      <c r="VX96" s="71"/>
      <c r="VY96" s="71"/>
      <c r="VZ96" s="71"/>
      <c r="WA96" s="71"/>
      <c r="WB96" s="71"/>
      <c r="WC96" s="71"/>
      <c r="WD96" s="71"/>
      <c r="WE96" s="71"/>
      <c r="WF96" s="71"/>
      <c r="WG96" s="71"/>
      <c r="WH96" s="71"/>
      <c r="WI96" s="71"/>
      <c r="WJ96" s="71"/>
      <c r="WK96" s="71"/>
      <c r="WL96" s="71"/>
      <c r="WM96" s="71"/>
      <c r="WN96" s="71"/>
      <c r="WO96" s="71"/>
      <c r="WP96" s="71"/>
      <c r="WQ96" s="71"/>
      <c r="WR96" s="71"/>
      <c r="WS96" s="71"/>
      <c r="WT96" s="71"/>
      <c r="WU96" s="71"/>
      <c r="WV96" s="71"/>
      <c r="WW96" s="71"/>
      <c r="WX96" s="71"/>
      <c r="WY96" s="71"/>
      <c r="WZ96" s="71"/>
      <c r="XA96" s="71"/>
      <c r="XB96" s="71"/>
      <c r="XC96" s="71"/>
      <c r="XD96" s="71"/>
      <c r="XE96" s="71"/>
      <c r="XF96" s="71"/>
      <c r="XG96" s="71"/>
      <c r="XH96" s="71"/>
      <c r="XI96" s="71"/>
      <c r="XJ96" s="71"/>
      <c r="XK96" s="71"/>
      <c r="XL96" s="71"/>
      <c r="XM96" s="71"/>
      <c r="XN96" s="71"/>
      <c r="XO96" s="71"/>
      <c r="XP96" s="71"/>
      <c r="XQ96" s="71"/>
      <c r="XR96" s="71"/>
      <c r="XS96" s="71"/>
      <c r="XT96" s="71"/>
      <c r="XU96" s="71"/>
      <c r="XV96" s="71"/>
      <c r="XW96" s="71"/>
      <c r="XX96" s="71"/>
      <c r="XY96" s="71"/>
      <c r="XZ96" s="71"/>
      <c r="YA96" s="71"/>
      <c r="YB96" s="71"/>
      <c r="YC96" s="71"/>
      <c r="YD96" s="71"/>
      <c r="YE96" s="71"/>
      <c r="YF96" s="71"/>
      <c r="YG96" s="71"/>
      <c r="YH96" s="71"/>
      <c r="YI96" s="71"/>
      <c r="YJ96" s="71"/>
      <c r="YK96" s="71"/>
      <c r="YL96" s="71"/>
      <c r="YM96" s="71"/>
      <c r="YN96" s="71"/>
      <c r="YO96" s="71"/>
      <c r="YP96" s="71"/>
      <c r="YQ96" s="71"/>
      <c r="YR96" s="71"/>
      <c r="YS96" s="71"/>
      <c r="YT96" s="71"/>
      <c r="YU96" s="71"/>
      <c r="YV96" s="71"/>
      <c r="YW96" s="71"/>
      <c r="YX96" s="71"/>
      <c r="YY96" s="71"/>
      <c r="YZ96" s="71"/>
      <c r="ZA96" s="71"/>
      <c r="ZB96" s="71"/>
      <c r="ZC96" s="71"/>
      <c r="ZD96" s="71"/>
      <c r="ZE96" s="71"/>
      <c r="ZF96" s="71"/>
      <c r="ZG96" s="71"/>
      <c r="ZH96" s="71"/>
      <c r="ZI96" s="71"/>
      <c r="ZJ96" s="71"/>
      <c r="ZK96" s="71"/>
      <c r="ZL96" s="71"/>
      <c r="ZM96" s="71"/>
      <c r="ZN96" s="71"/>
      <c r="ZO96" s="71"/>
      <c r="ZP96" s="71"/>
      <c r="ZQ96" s="71"/>
      <c r="ZR96" s="71"/>
      <c r="ZS96" s="71"/>
      <c r="ZT96" s="71"/>
      <c r="ZU96" s="71"/>
      <c r="ZV96" s="71"/>
      <c r="ZW96" s="71"/>
      <c r="ZX96" s="71"/>
      <c r="ZY96" s="71"/>
      <c r="ZZ96" s="71"/>
      <c r="AAA96" s="71"/>
      <c r="AAB96" s="71"/>
      <c r="AAC96" s="71"/>
      <c r="AAD96" s="71"/>
      <c r="AAE96" s="71"/>
      <c r="AAF96" s="71"/>
      <c r="AAG96" s="71"/>
      <c r="AAH96" s="71"/>
      <c r="AAI96" s="71"/>
      <c r="AAJ96" s="71"/>
      <c r="AAK96" s="71"/>
      <c r="AAL96" s="71"/>
      <c r="AAM96" s="71"/>
      <c r="AAN96" s="71"/>
      <c r="AAO96" s="71"/>
      <c r="AAP96" s="71"/>
      <c r="AAQ96" s="71"/>
      <c r="AAR96" s="71"/>
      <c r="AAS96" s="71"/>
      <c r="AAT96" s="71"/>
      <c r="AAU96" s="71"/>
      <c r="AAV96" s="71"/>
      <c r="AAW96" s="71"/>
      <c r="AAX96" s="71"/>
      <c r="AAY96" s="71"/>
      <c r="AAZ96" s="71"/>
      <c r="ABA96" s="71"/>
      <c r="ABB96" s="71"/>
      <c r="ABC96" s="71"/>
      <c r="ABD96" s="71"/>
      <c r="ABE96" s="71"/>
      <c r="ABF96" s="71"/>
      <c r="ABG96" s="71"/>
      <c r="ABH96" s="71"/>
      <c r="ABI96" s="71"/>
      <c r="ABJ96" s="71"/>
      <c r="ABK96" s="71"/>
      <c r="ABL96" s="71"/>
      <c r="ABM96" s="71"/>
      <c r="ABN96" s="71"/>
      <c r="ABO96" s="71"/>
      <c r="ABP96" s="71"/>
      <c r="ABQ96" s="71"/>
      <c r="ABR96" s="71"/>
      <c r="ABS96" s="71"/>
      <c r="ABT96" s="71"/>
      <c r="ABU96" s="71"/>
      <c r="ABV96" s="71"/>
      <c r="ABW96" s="71"/>
      <c r="ABX96" s="71"/>
      <c r="ABY96" s="71"/>
      <c r="ABZ96" s="71"/>
      <c r="ACA96" s="71"/>
      <c r="ACB96" s="71"/>
      <c r="ACC96" s="71"/>
      <c r="ACD96" s="71"/>
      <c r="ACE96" s="71"/>
      <c r="ACF96" s="71"/>
      <c r="ACG96" s="71"/>
      <c r="ACH96" s="71"/>
      <c r="ACI96" s="71"/>
      <c r="ACJ96" s="71"/>
      <c r="ACK96" s="71"/>
      <c r="ACL96" s="71"/>
      <c r="ACM96" s="71"/>
      <c r="ACN96" s="71"/>
      <c r="ACO96" s="71"/>
      <c r="ACP96" s="71"/>
      <c r="ACQ96" s="71"/>
      <c r="ACR96" s="71"/>
      <c r="ACS96" s="71"/>
      <c r="ACT96" s="71"/>
      <c r="ACU96" s="71"/>
      <c r="ACV96" s="71"/>
      <c r="ACW96" s="71"/>
      <c r="ACX96" s="71"/>
      <c r="ACY96" s="71"/>
      <c r="ACZ96" s="71"/>
      <c r="ADA96" s="71"/>
      <c r="ADB96" s="71"/>
      <c r="ADC96" s="71"/>
      <c r="ADD96" s="71"/>
      <c r="ADE96" s="71"/>
      <c r="ADF96" s="71"/>
      <c r="ADG96" s="71"/>
      <c r="ADH96" s="71"/>
      <c r="ADI96" s="71"/>
      <c r="ADJ96" s="71"/>
      <c r="ADK96" s="71"/>
      <c r="ADL96" s="71"/>
      <c r="ADM96" s="71"/>
      <c r="ADN96" s="71"/>
      <c r="ADO96" s="71"/>
      <c r="ADP96" s="71"/>
      <c r="ADQ96" s="71"/>
      <c r="ADR96" s="71"/>
      <c r="ADS96" s="71"/>
      <c r="ADT96" s="71"/>
      <c r="ADU96" s="71"/>
      <c r="ADV96" s="71"/>
      <c r="ADW96" s="71"/>
      <c r="ADX96" s="71"/>
      <c r="ADY96" s="71"/>
      <c r="ADZ96" s="71"/>
      <c r="AEA96" s="71"/>
      <c r="AEB96" s="71"/>
      <c r="AEC96" s="71"/>
      <c r="AED96" s="71"/>
      <c r="AEE96" s="71"/>
      <c r="AEF96" s="71"/>
      <c r="AEG96" s="71"/>
      <c r="AEH96" s="71"/>
      <c r="AEI96" s="71"/>
      <c r="AEJ96" s="71"/>
      <c r="AEK96" s="71"/>
      <c r="AEL96" s="71"/>
      <c r="AEM96" s="71"/>
      <c r="AEN96" s="71"/>
      <c r="AEO96" s="71"/>
      <c r="AEP96" s="71"/>
      <c r="AEQ96" s="71"/>
      <c r="AER96" s="71"/>
      <c r="AES96" s="71"/>
      <c r="AET96" s="71"/>
      <c r="AEU96" s="71"/>
      <c r="AEV96" s="71"/>
      <c r="AEW96" s="71"/>
      <c r="AEX96" s="71"/>
      <c r="AEY96" s="71"/>
      <c r="AEZ96" s="71"/>
      <c r="AFA96" s="71"/>
      <c r="AFB96" s="71"/>
      <c r="AFC96" s="71"/>
      <c r="AFD96" s="71"/>
      <c r="AFE96" s="71"/>
      <c r="AFF96" s="71"/>
      <c r="AFG96" s="71"/>
      <c r="AFH96" s="71"/>
      <c r="AFI96" s="71"/>
      <c r="AFJ96" s="71"/>
      <c r="AFK96" s="71"/>
      <c r="AFL96" s="71"/>
      <c r="AFM96" s="71"/>
      <c r="AFN96" s="71"/>
      <c r="AFO96" s="71"/>
      <c r="AFP96" s="71"/>
      <c r="AFQ96" s="71"/>
      <c r="AFR96" s="71"/>
      <c r="AFS96" s="71"/>
      <c r="AFT96" s="71"/>
      <c r="AFU96" s="71"/>
      <c r="AFV96" s="71"/>
      <c r="AFW96" s="71"/>
      <c r="AFX96" s="71"/>
      <c r="AFY96" s="71"/>
      <c r="AFZ96" s="71"/>
      <c r="AGA96" s="71"/>
      <c r="AGB96" s="71"/>
      <c r="AGC96" s="71"/>
      <c r="AGD96" s="71"/>
      <c r="AGE96" s="71"/>
      <c r="AGF96" s="71"/>
      <c r="AGG96" s="71"/>
      <c r="AGH96" s="71"/>
      <c r="AGI96" s="71"/>
      <c r="AGJ96" s="71"/>
      <c r="AGK96" s="71"/>
      <c r="AGL96" s="71"/>
      <c r="AGM96" s="71"/>
      <c r="AGN96" s="71"/>
      <c r="AGO96" s="71"/>
      <c r="AGP96" s="71"/>
      <c r="AGQ96" s="71"/>
      <c r="AGR96" s="71"/>
      <c r="AGS96" s="71"/>
      <c r="AGT96" s="71"/>
      <c r="AGU96" s="71"/>
      <c r="AGV96" s="71"/>
      <c r="AGW96" s="71"/>
      <c r="AGX96" s="71"/>
      <c r="AGY96" s="71"/>
      <c r="AGZ96" s="71"/>
      <c r="AHA96" s="71"/>
      <c r="AHB96" s="71"/>
      <c r="AHC96" s="71"/>
      <c r="AHD96" s="71"/>
      <c r="AHE96" s="71"/>
      <c r="AHF96" s="71"/>
      <c r="AHG96" s="71"/>
      <c r="AHH96" s="71"/>
      <c r="AHI96" s="71"/>
      <c r="AHJ96" s="71"/>
      <c r="AHK96" s="71"/>
      <c r="AHL96" s="71"/>
      <c r="AHM96" s="71"/>
      <c r="AHN96" s="71"/>
      <c r="AHO96" s="71"/>
      <c r="AHP96" s="71"/>
      <c r="AHQ96" s="71"/>
      <c r="AHR96" s="71"/>
      <c r="AHS96" s="71"/>
      <c r="AHT96" s="71"/>
      <c r="AHU96" s="71"/>
      <c r="AHV96" s="71"/>
      <c r="AHW96" s="71"/>
      <c r="AHX96" s="71"/>
      <c r="AHY96" s="71"/>
      <c r="AHZ96" s="71"/>
      <c r="AIA96" s="71"/>
      <c r="AIB96" s="71"/>
      <c r="AIC96" s="71"/>
      <c r="AID96" s="71"/>
      <c r="AIE96" s="71"/>
      <c r="AIF96" s="71"/>
      <c r="AIG96" s="71"/>
      <c r="AIH96" s="71"/>
      <c r="AII96" s="71"/>
      <c r="AIJ96" s="71"/>
      <c r="AIK96" s="71"/>
      <c r="AIL96" s="71"/>
      <c r="AIM96" s="71"/>
      <c r="AIN96" s="71"/>
      <c r="AIO96" s="71"/>
      <c r="AIP96" s="71"/>
      <c r="AIQ96" s="71"/>
      <c r="AIR96" s="71"/>
      <c r="AIS96" s="71"/>
      <c r="AIT96" s="71"/>
      <c r="AIU96" s="71"/>
      <c r="AIV96" s="71"/>
      <c r="AIW96" s="71"/>
      <c r="AIX96" s="71"/>
      <c r="AIY96" s="71"/>
      <c r="AIZ96" s="71"/>
      <c r="AJA96" s="71"/>
      <c r="AJB96" s="71"/>
      <c r="AJC96" s="71"/>
      <c r="AJD96" s="71"/>
      <c r="AJE96" s="71"/>
      <c r="AJF96" s="71"/>
      <c r="AJG96" s="71"/>
      <c r="AJH96" s="71"/>
      <c r="AJI96" s="71"/>
      <c r="AJJ96" s="71"/>
      <c r="AJK96" s="71"/>
      <c r="AJL96" s="71"/>
      <c r="AJM96" s="71"/>
      <c r="AJN96" s="71"/>
      <c r="AJO96" s="71"/>
      <c r="AJP96" s="71"/>
      <c r="AJQ96" s="71"/>
      <c r="AJR96" s="71"/>
      <c r="AJS96" s="71"/>
      <c r="AJT96" s="71"/>
      <c r="AJU96" s="71"/>
      <c r="AJV96" s="71"/>
      <c r="AJW96" s="71"/>
      <c r="AJX96" s="71"/>
      <c r="AJY96" s="71"/>
      <c r="AJZ96" s="71"/>
      <c r="AKA96" s="71"/>
      <c r="AKB96" s="71"/>
      <c r="AKC96" s="71"/>
      <c r="AKD96" s="71"/>
      <c r="AKE96" s="71"/>
      <c r="AKF96" s="71"/>
      <c r="AKG96" s="71"/>
      <c r="AKH96" s="71"/>
      <c r="AKI96" s="71"/>
      <c r="AKJ96" s="71"/>
      <c r="AKK96" s="71"/>
      <c r="AKL96" s="71"/>
      <c r="AKM96" s="71"/>
      <c r="AKN96" s="71"/>
      <c r="AKO96" s="71"/>
      <c r="AKP96" s="71"/>
      <c r="AKQ96" s="71"/>
      <c r="AKR96" s="71"/>
      <c r="AKS96" s="71"/>
      <c r="AKT96" s="71"/>
      <c r="AKU96" s="71"/>
      <c r="AKV96" s="71"/>
      <c r="AKW96" s="71"/>
      <c r="AKX96" s="71"/>
      <c r="AKY96" s="71"/>
      <c r="AKZ96" s="71"/>
      <c r="ALA96" s="71"/>
      <c r="ALB96" s="71"/>
      <c r="ALC96" s="71"/>
      <c r="ALD96" s="71"/>
      <c r="ALE96" s="71"/>
      <c r="ALF96" s="71"/>
      <c r="ALG96" s="71"/>
      <c r="ALH96" s="71"/>
      <c r="ALI96" s="71"/>
      <c r="ALJ96" s="71"/>
      <c r="ALK96" s="71"/>
      <c r="ALL96" s="71"/>
      <c r="ALM96" s="71"/>
      <c r="ALN96" s="71"/>
      <c r="ALO96" s="71"/>
      <c r="ALP96" s="71"/>
      <c r="ALQ96" s="71"/>
      <c r="ALR96" s="71"/>
      <c r="ALS96" s="71"/>
      <c r="ALT96" s="71"/>
      <c r="ALU96" s="71"/>
      <c r="ALV96" s="71"/>
      <c r="ALW96" s="71"/>
    </row>
    <row r="97" spans="1:1011" s="72" customFormat="1" ht="45">
      <c r="A97" s="69" t="s">
        <v>513</v>
      </c>
      <c r="B97" s="69" t="s">
        <v>380</v>
      </c>
      <c r="C97" s="69" t="s">
        <v>85</v>
      </c>
      <c r="D97" s="69" t="s">
        <v>86</v>
      </c>
      <c r="E97" s="69" t="s">
        <v>381</v>
      </c>
      <c r="F97" s="69" t="s">
        <v>465</v>
      </c>
      <c r="G97" s="70">
        <v>1600000</v>
      </c>
      <c r="H97" s="70">
        <v>1350000</v>
      </c>
      <c r="I97" s="70">
        <v>250000</v>
      </c>
      <c r="J97" s="70">
        <v>0</v>
      </c>
      <c r="K97" s="70">
        <v>0</v>
      </c>
      <c r="L97" s="70">
        <v>0</v>
      </c>
      <c r="M97" s="70">
        <v>675000</v>
      </c>
      <c r="N97" s="70">
        <v>675000</v>
      </c>
      <c r="O97" s="70">
        <v>0</v>
      </c>
      <c r="P97" s="70">
        <v>0</v>
      </c>
      <c r="Q97" s="70">
        <v>0</v>
      </c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  <c r="HE97" s="71"/>
      <c r="HF97" s="71"/>
      <c r="HG97" s="71"/>
      <c r="HH97" s="71"/>
      <c r="HI97" s="71"/>
      <c r="HJ97" s="71"/>
      <c r="HK97" s="71"/>
      <c r="HL97" s="71"/>
      <c r="HM97" s="71"/>
      <c r="HN97" s="71"/>
      <c r="HO97" s="71"/>
      <c r="HP97" s="71"/>
      <c r="HQ97" s="71"/>
      <c r="HR97" s="71"/>
      <c r="HS97" s="71"/>
      <c r="HT97" s="71"/>
      <c r="HU97" s="71"/>
      <c r="HV97" s="71"/>
      <c r="HW97" s="71"/>
      <c r="HX97" s="71"/>
      <c r="HY97" s="71"/>
      <c r="HZ97" s="71"/>
      <c r="IA97" s="71"/>
      <c r="IB97" s="71"/>
      <c r="IC97" s="71"/>
      <c r="ID97" s="71"/>
      <c r="IE97" s="71"/>
      <c r="IF97" s="71"/>
      <c r="IG97" s="71"/>
      <c r="IH97" s="71"/>
      <c r="II97" s="71"/>
      <c r="IJ97" s="71"/>
      <c r="IK97" s="71"/>
      <c r="IL97" s="71"/>
      <c r="IM97" s="71"/>
      <c r="IN97" s="71"/>
      <c r="IO97" s="71"/>
      <c r="IP97" s="71"/>
      <c r="IQ97" s="71"/>
      <c r="IR97" s="71"/>
      <c r="IS97" s="71"/>
      <c r="IT97" s="71"/>
      <c r="IU97" s="71"/>
      <c r="IV97" s="71"/>
      <c r="IW97" s="71"/>
      <c r="IX97" s="71"/>
      <c r="IY97" s="71"/>
      <c r="IZ97" s="71"/>
      <c r="JA97" s="71"/>
      <c r="JB97" s="71"/>
      <c r="JC97" s="71"/>
      <c r="JD97" s="71"/>
      <c r="JE97" s="71"/>
      <c r="JF97" s="71"/>
      <c r="JG97" s="71"/>
      <c r="JH97" s="71"/>
      <c r="JI97" s="71"/>
      <c r="JJ97" s="71"/>
      <c r="JK97" s="71"/>
      <c r="JL97" s="71"/>
      <c r="JM97" s="71"/>
      <c r="JN97" s="71"/>
      <c r="JO97" s="71"/>
      <c r="JP97" s="71"/>
      <c r="JQ97" s="71"/>
      <c r="JR97" s="71"/>
      <c r="JS97" s="71"/>
      <c r="JT97" s="71"/>
      <c r="JU97" s="71"/>
      <c r="JV97" s="71"/>
      <c r="JW97" s="71"/>
      <c r="JX97" s="71"/>
      <c r="JY97" s="71"/>
      <c r="JZ97" s="71"/>
      <c r="KA97" s="71"/>
      <c r="KB97" s="71"/>
      <c r="KC97" s="71"/>
      <c r="KD97" s="71"/>
      <c r="KE97" s="71"/>
      <c r="KF97" s="71"/>
      <c r="KG97" s="71"/>
      <c r="KH97" s="71"/>
      <c r="KI97" s="71"/>
      <c r="KJ97" s="71"/>
      <c r="KK97" s="71"/>
      <c r="KL97" s="71"/>
      <c r="KM97" s="71"/>
      <c r="KN97" s="71"/>
      <c r="KO97" s="71"/>
      <c r="KP97" s="71"/>
      <c r="KQ97" s="71"/>
      <c r="KR97" s="71"/>
      <c r="KS97" s="71"/>
      <c r="KT97" s="71"/>
      <c r="KU97" s="71"/>
      <c r="KV97" s="71"/>
      <c r="KW97" s="71"/>
      <c r="KX97" s="71"/>
      <c r="KY97" s="71"/>
      <c r="KZ97" s="71"/>
      <c r="LA97" s="71"/>
      <c r="LB97" s="71"/>
      <c r="LC97" s="71"/>
      <c r="LD97" s="71"/>
      <c r="LE97" s="71"/>
      <c r="LF97" s="71"/>
      <c r="LG97" s="71"/>
      <c r="LH97" s="71"/>
      <c r="LI97" s="71"/>
      <c r="LJ97" s="71"/>
      <c r="LK97" s="71"/>
      <c r="LL97" s="71"/>
      <c r="LM97" s="71"/>
      <c r="LN97" s="71"/>
      <c r="LO97" s="71"/>
      <c r="LP97" s="71"/>
      <c r="LQ97" s="71"/>
      <c r="LR97" s="71"/>
      <c r="LS97" s="71"/>
      <c r="LT97" s="71"/>
      <c r="LU97" s="71"/>
      <c r="LV97" s="71"/>
      <c r="LW97" s="71"/>
      <c r="LX97" s="71"/>
      <c r="LY97" s="71"/>
      <c r="LZ97" s="71"/>
      <c r="MA97" s="71"/>
      <c r="MB97" s="71"/>
      <c r="MC97" s="71"/>
      <c r="MD97" s="71"/>
      <c r="ME97" s="71"/>
      <c r="MF97" s="71"/>
      <c r="MG97" s="71"/>
      <c r="MH97" s="71"/>
      <c r="MI97" s="71"/>
      <c r="MJ97" s="71"/>
      <c r="MK97" s="71"/>
      <c r="ML97" s="71"/>
      <c r="MM97" s="71"/>
      <c r="MN97" s="71"/>
      <c r="MO97" s="71"/>
      <c r="MP97" s="71"/>
      <c r="MQ97" s="71"/>
      <c r="MR97" s="71"/>
      <c r="MS97" s="71"/>
      <c r="MT97" s="71"/>
      <c r="MU97" s="71"/>
      <c r="MV97" s="71"/>
      <c r="MW97" s="71"/>
      <c r="MX97" s="71"/>
      <c r="MY97" s="71"/>
      <c r="MZ97" s="71"/>
      <c r="NA97" s="71"/>
      <c r="NB97" s="71"/>
      <c r="NC97" s="71"/>
      <c r="ND97" s="71"/>
      <c r="NE97" s="71"/>
      <c r="NF97" s="71"/>
      <c r="NG97" s="71"/>
      <c r="NH97" s="71"/>
      <c r="NI97" s="71"/>
      <c r="NJ97" s="71"/>
      <c r="NK97" s="71"/>
      <c r="NL97" s="71"/>
      <c r="NM97" s="71"/>
      <c r="NN97" s="71"/>
      <c r="NO97" s="71"/>
      <c r="NP97" s="71"/>
      <c r="NQ97" s="71"/>
      <c r="NR97" s="71"/>
      <c r="NS97" s="71"/>
      <c r="NT97" s="71"/>
      <c r="NU97" s="71"/>
      <c r="NV97" s="71"/>
      <c r="NW97" s="71"/>
      <c r="NX97" s="71"/>
      <c r="NY97" s="71"/>
      <c r="NZ97" s="71"/>
      <c r="OA97" s="71"/>
      <c r="OB97" s="71"/>
      <c r="OC97" s="71"/>
      <c r="OD97" s="71"/>
      <c r="OE97" s="71"/>
      <c r="OF97" s="71"/>
      <c r="OG97" s="71"/>
      <c r="OH97" s="71"/>
      <c r="OI97" s="71"/>
      <c r="OJ97" s="71"/>
      <c r="OK97" s="71"/>
      <c r="OL97" s="71"/>
      <c r="OM97" s="71"/>
      <c r="ON97" s="71"/>
      <c r="OO97" s="71"/>
      <c r="OP97" s="71"/>
      <c r="OQ97" s="71"/>
      <c r="OR97" s="71"/>
      <c r="OS97" s="71"/>
      <c r="OT97" s="71"/>
      <c r="OU97" s="71"/>
      <c r="OV97" s="71"/>
      <c r="OW97" s="71"/>
      <c r="OX97" s="71"/>
      <c r="OY97" s="71"/>
      <c r="OZ97" s="71"/>
      <c r="PA97" s="71"/>
      <c r="PB97" s="71"/>
      <c r="PC97" s="71"/>
      <c r="PD97" s="71"/>
      <c r="PE97" s="71"/>
      <c r="PF97" s="71"/>
      <c r="PG97" s="71"/>
      <c r="PH97" s="71"/>
      <c r="PI97" s="71"/>
      <c r="PJ97" s="71"/>
      <c r="PK97" s="71"/>
      <c r="PL97" s="71"/>
      <c r="PM97" s="71"/>
      <c r="PN97" s="71"/>
      <c r="PO97" s="71"/>
      <c r="PP97" s="71"/>
      <c r="PQ97" s="71"/>
      <c r="PR97" s="71"/>
      <c r="PS97" s="71"/>
      <c r="PT97" s="71"/>
      <c r="PU97" s="71"/>
      <c r="PV97" s="71"/>
      <c r="PW97" s="71"/>
      <c r="PX97" s="71"/>
      <c r="PY97" s="71"/>
      <c r="PZ97" s="71"/>
      <c r="QA97" s="71"/>
      <c r="QB97" s="71"/>
      <c r="QC97" s="71"/>
      <c r="QD97" s="71"/>
      <c r="QE97" s="71"/>
      <c r="QF97" s="71"/>
      <c r="QG97" s="71"/>
      <c r="QH97" s="71"/>
      <c r="QI97" s="71"/>
      <c r="QJ97" s="71"/>
      <c r="QK97" s="71"/>
      <c r="QL97" s="71"/>
      <c r="QM97" s="71"/>
      <c r="QN97" s="71"/>
      <c r="QO97" s="71"/>
      <c r="QP97" s="71"/>
      <c r="QQ97" s="71"/>
      <c r="QR97" s="71"/>
      <c r="QS97" s="71"/>
      <c r="QT97" s="71"/>
      <c r="QU97" s="71"/>
      <c r="QV97" s="71"/>
      <c r="QW97" s="71"/>
      <c r="QX97" s="71"/>
      <c r="QY97" s="71"/>
      <c r="QZ97" s="71"/>
      <c r="RA97" s="71"/>
      <c r="RB97" s="71"/>
      <c r="RC97" s="71"/>
      <c r="RD97" s="71"/>
      <c r="RE97" s="71"/>
      <c r="RF97" s="71"/>
      <c r="RG97" s="71"/>
      <c r="RH97" s="71"/>
      <c r="RI97" s="71"/>
      <c r="RJ97" s="71"/>
      <c r="RK97" s="71"/>
      <c r="RL97" s="71"/>
      <c r="RM97" s="71"/>
      <c r="RN97" s="71"/>
      <c r="RO97" s="71"/>
      <c r="RP97" s="71"/>
      <c r="RQ97" s="71"/>
      <c r="RR97" s="71"/>
      <c r="RS97" s="71"/>
      <c r="RT97" s="71"/>
      <c r="RU97" s="71"/>
      <c r="RV97" s="71"/>
      <c r="RW97" s="71"/>
      <c r="RX97" s="71"/>
      <c r="RY97" s="71"/>
      <c r="RZ97" s="71"/>
      <c r="SA97" s="71"/>
      <c r="SB97" s="71"/>
      <c r="SC97" s="71"/>
      <c r="SD97" s="71"/>
      <c r="SE97" s="71"/>
      <c r="SF97" s="71"/>
      <c r="SG97" s="71"/>
      <c r="SH97" s="71"/>
      <c r="SI97" s="71"/>
      <c r="SJ97" s="71"/>
      <c r="SK97" s="71"/>
      <c r="SL97" s="71"/>
      <c r="SM97" s="71"/>
      <c r="SN97" s="71"/>
      <c r="SO97" s="71"/>
      <c r="SP97" s="71"/>
      <c r="SQ97" s="71"/>
      <c r="SR97" s="71"/>
      <c r="SS97" s="71"/>
      <c r="ST97" s="71"/>
      <c r="SU97" s="71"/>
      <c r="SV97" s="71"/>
      <c r="SW97" s="71"/>
      <c r="SX97" s="71"/>
      <c r="SY97" s="71"/>
      <c r="SZ97" s="71"/>
      <c r="TA97" s="71"/>
      <c r="TB97" s="71"/>
      <c r="TC97" s="71"/>
      <c r="TD97" s="71"/>
      <c r="TE97" s="71"/>
      <c r="TF97" s="71"/>
      <c r="TG97" s="71"/>
      <c r="TH97" s="71"/>
      <c r="TI97" s="71"/>
      <c r="TJ97" s="71"/>
      <c r="TK97" s="71"/>
      <c r="TL97" s="71"/>
      <c r="TM97" s="71"/>
      <c r="TN97" s="71"/>
      <c r="TO97" s="71"/>
      <c r="TP97" s="71"/>
      <c r="TQ97" s="71"/>
      <c r="TR97" s="71"/>
      <c r="TS97" s="71"/>
      <c r="TT97" s="71"/>
      <c r="TU97" s="71"/>
      <c r="TV97" s="71"/>
      <c r="TW97" s="71"/>
      <c r="TX97" s="71"/>
      <c r="TY97" s="71"/>
      <c r="TZ97" s="71"/>
      <c r="UA97" s="71"/>
      <c r="UB97" s="71"/>
      <c r="UC97" s="71"/>
      <c r="UD97" s="71"/>
      <c r="UE97" s="71"/>
      <c r="UF97" s="71"/>
      <c r="UG97" s="71"/>
      <c r="UH97" s="71"/>
      <c r="UI97" s="71"/>
      <c r="UJ97" s="71"/>
      <c r="UK97" s="71"/>
      <c r="UL97" s="71"/>
      <c r="UM97" s="71"/>
      <c r="UN97" s="71"/>
      <c r="UO97" s="71"/>
      <c r="UP97" s="71"/>
      <c r="UQ97" s="71"/>
      <c r="UR97" s="71"/>
      <c r="US97" s="71"/>
      <c r="UT97" s="71"/>
      <c r="UU97" s="71"/>
      <c r="UV97" s="71"/>
      <c r="UW97" s="71"/>
      <c r="UX97" s="71"/>
      <c r="UY97" s="71"/>
      <c r="UZ97" s="71"/>
      <c r="VA97" s="71"/>
      <c r="VB97" s="71"/>
      <c r="VC97" s="71"/>
      <c r="VD97" s="71"/>
      <c r="VE97" s="71"/>
      <c r="VF97" s="71"/>
      <c r="VG97" s="71"/>
      <c r="VH97" s="71"/>
      <c r="VI97" s="71"/>
      <c r="VJ97" s="71"/>
      <c r="VK97" s="71"/>
      <c r="VL97" s="71"/>
      <c r="VM97" s="71"/>
      <c r="VN97" s="71"/>
      <c r="VO97" s="71"/>
      <c r="VP97" s="71"/>
      <c r="VQ97" s="71"/>
      <c r="VR97" s="71"/>
      <c r="VS97" s="71"/>
      <c r="VT97" s="71"/>
      <c r="VU97" s="71"/>
      <c r="VV97" s="71"/>
      <c r="VW97" s="71"/>
      <c r="VX97" s="71"/>
      <c r="VY97" s="71"/>
      <c r="VZ97" s="71"/>
      <c r="WA97" s="71"/>
      <c r="WB97" s="71"/>
      <c r="WC97" s="71"/>
      <c r="WD97" s="71"/>
      <c r="WE97" s="71"/>
      <c r="WF97" s="71"/>
      <c r="WG97" s="71"/>
      <c r="WH97" s="71"/>
      <c r="WI97" s="71"/>
      <c r="WJ97" s="71"/>
      <c r="WK97" s="71"/>
      <c r="WL97" s="71"/>
      <c r="WM97" s="71"/>
      <c r="WN97" s="71"/>
      <c r="WO97" s="71"/>
      <c r="WP97" s="71"/>
      <c r="WQ97" s="71"/>
      <c r="WR97" s="71"/>
      <c r="WS97" s="71"/>
      <c r="WT97" s="71"/>
      <c r="WU97" s="71"/>
      <c r="WV97" s="71"/>
      <c r="WW97" s="71"/>
      <c r="WX97" s="71"/>
      <c r="WY97" s="71"/>
      <c r="WZ97" s="71"/>
      <c r="XA97" s="71"/>
      <c r="XB97" s="71"/>
      <c r="XC97" s="71"/>
      <c r="XD97" s="71"/>
      <c r="XE97" s="71"/>
      <c r="XF97" s="71"/>
      <c r="XG97" s="71"/>
      <c r="XH97" s="71"/>
      <c r="XI97" s="71"/>
      <c r="XJ97" s="71"/>
      <c r="XK97" s="71"/>
      <c r="XL97" s="71"/>
      <c r="XM97" s="71"/>
      <c r="XN97" s="71"/>
      <c r="XO97" s="71"/>
      <c r="XP97" s="71"/>
      <c r="XQ97" s="71"/>
      <c r="XR97" s="71"/>
      <c r="XS97" s="71"/>
      <c r="XT97" s="71"/>
      <c r="XU97" s="71"/>
      <c r="XV97" s="71"/>
      <c r="XW97" s="71"/>
      <c r="XX97" s="71"/>
      <c r="XY97" s="71"/>
      <c r="XZ97" s="71"/>
      <c r="YA97" s="71"/>
      <c r="YB97" s="71"/>
      <c r="YC97" s="71"/>
      <c r="YD97" s="71"/>
      <c r="YE97" s="71"/>
      <c r="YF97" s="71"/>
      <c r="YG97" s="71"/>
      <c r="YH97" s="71"/>
      <c r="YI97" s="71"/>
      <c r="YJ97" s="71"/>
      <c r="YK97" s="71"/>
      <c r="YL97" s="71"/>
      <c r="YM97" s="71"/>
      <c r="YN97" s="71"/>
      <c r="YO97" s="71"/>
      <c r="YP97" s="71"/>
      <c r="YQ97" s="71"/>
      <c r="YR97" s="71"/>
      <c r="YS97" s="71"/>
      <c r="YT97" s="71"/>
      <c r="YU97" s="71"/>
      <c r="YV97" s="71"/>
      <c r="YW97" s="71"/>
      <c r="YX97" s="71"/>
      <c r="YY97" s="71"/>
      <c r="YZ97" s="71"/>
      <c r="ZA97" s="71"/>
      <c r="ZB97" s="71"/>
      <c r="ZC97" s="71"/>
      <c r="ZD97" s="71"/>
      <c r="ZE97" s="71"/>
      <c r="ZF97" s="71"/>
      <c r="ZG97" s="71"/>
      <c r="ZH97" s="71"/>
      <c r="ZI97" s="71"/>
      <c r="ZJ97" s="71"/>
      <c r="ZK97" s="71"/>
      <c r="ZL97" s="71"/>
      <c r="ZM97" s="71"/>
      <c r="ZN97" s="71"/>
      <c r="ZO97" s="71"/>
      <c r="ZP97" s="71"/>
      <c r="ZQ97" s="71"/>
      <c r="ZR97" s="71"/>
      <c r="ZS97" s="71"/>
      <c r="ZT97" s="71"/>
      <c r="ZU97" s="71"/>
      <c r="ZV97" s="71"/>
      <c r="ZW97" s="71"/>
      <c r="ZX97" s="71"/>
      <c r="ZY97" s="71"/>
      <c r="ZZ97" s="71"/>
      <c r="AAA97" s="71"/>
      <c r="AAB97" s="71"/>
      <c r="AAC97" s="71"/>
      <c r="AAD97" s="71"/>
      <c r="AAE97" s="71"/>
      <c r="AAF97" s="71"/>
      <c r="AAG97" s="71"/>
      <c r="AAH97" s="71"/>
      <c r="AAI97" s="71"/>
      <c r="AAJ97" s="71"/>
      <c r="AAK97" s="71"/>
      <c r="AAL97" s="71"/>
      <c r="AAM97" s="71"/>
      <c r="AAN97" s="71"/>
      <c r="AAO97" s="71"/>
      <c r="AAP97" s="71"/>
      <c r="AAQ97" s="71"/>
      <c r="AAR97" s="71"/>
      <c r="AAS97" s="71"/>
      <c r="AAT97" s="71"/>
      <c r="AAU97" s="71"/>
      <c r="AAV97" s="71"/>
      <c r="AAW97" s="71"/>
      <c r="AAX97" s="71"/>
      <c r="AAY97" s="71"/>
      <c r="AAZ97" s="71"/>
      <c r="ABA97" s="71"/>
      <c r="ABB97" s="71"/>
      <c r="ABC97" s="71"/>
      <c r="ABD97" s="71"/>
      <c r="ABE97" s="71"/>
      <c r="ABF97" s="71"/>
      <c r="ABG97" s="71"/>
      <c r="ABH97" s="71"/>
      <c r="ABI97" s="71"/>
      <c r="ABJ97" s="71"/>
      <c r="ABK97" s="71"/>
      <c r="ABL97" s="71"/>
      <c r="ABM97" s="71"/>
      <c r="ABN97" s="71"/>
      <c r="ABO97" s="71"/>
      <c r="ABP97" s="71"/>
      <c r="ABQ97" s="71"/>
      <c r="ABR97" s="71"/>
      <c r="ABS97" s="71"/>
      <c r="ABT97" s="71"/>
      <c r="ABU97" s="71"/>
      <c r="ABV97" s="71"/>
      <c r="ABW97" s="71"/>
      <c r="ABX97" s="71"/>
      <c r="ABY97" s="71"/>
      <c r="ABZ97" s="71"/>
      <c r="ACA97" s="71"/>
      <c r="ACB97" s="71"/>
      <c r="ACC97" s="71"/>
      <c r="ACD97" s="71"/>
      <c r="ACE97" s="71"/>
      <c r="ACF97" s="71"/>
      <c r="ACG97" s="71"/>
      <c r="ACH97" s="71"/>
      <c r="ACI97" s="71"/>
      <c r="ACJ97" s="71"/>
      <c r="ACK97" s="71"/>
      <c r="ACL97" s="71"/>
      <c r="ACM97" s="71"/>
      <c r="ACN97" s="71"/>
      <c r="ACO97" s="71"/>
      <c r="ACP97" s="71"/>
      <c r="ACQ97" s="71"/>
      <c r="ACR97" s="71"/>
      <c r="ACS97" s="71"/>
      <c r="ACT97" s="71"/>
      <c r="ACU97" s="71"/>
      <c r="ACV97" s="71"/>
      <c r="ACW97" s="71"/>
      <c r="ACX97" s="71"/>
      <c r="ACY97" s="71"/>
      <c r="ACZ97" s="71"/>
      <c r="ADA97" s="71"/>
      <c r="ADB97" s="71"/>
      <c r="ADC97" s="71"/>
      <c r="ADD97" s="71"/>
      <c r="ADE97" s="71"/>
      <c r="ADF97" s="71"/>
      <c r="ADG97" s="71"/>
      <c r="ADH97" s="71"/>
      <c r="ADI97" s="71"/>
      <c r="ADJ97" s="71"/>
      <c r="ADK97" s="71"/>
      <c r="ADL97" s="71"/>
      <c r="ADM97" s="71"/>
      <c r="ADN97" s="71"/>
      <c r="ADO97" s="71"/>
      <c r="ADP97" s="71"/>
      <c r="ADQ97" s="71"/>
      <c r="ADR97" s="71"/>
      <c r="ADS97" s="71"/>
      <c r="ADT97" s="71"/>
      <c r="ADU97" s="71"/>
      <c r="ADV97" s="71"/>
      <c r="ADW97" s="71"/>
      <c r="ADX97" s="71"/>
      <c r="ADY97" s="71"/>
      <c r="ADZ97" s="71"/>
      <c r="AEA97" s="71"/>
      <c r="AEB97" s="71"/>
      <c r="AEC97" s="71"/>
      <c r="AED97" s="71"/>
      <c r="AEE97" s="71"/>
      <c r="AEF97" s="71"/>
      <c r="AEG97" s="71"/>
      <c r="AEH97" s="71"/>
      <c r="AEI97" s="71"/>
      <c r="AEJ97" s="71"/>
      <c r="AEK97" s="71"/>
      <c r="AEL97" s="71"/>
      <c r="AEM97" s="71"/>
      <c r="AEN97" s="71"/>
      <c r="AEO97" s="71"/>
      <c r="AEP97" s="71"/>
      <c r="AEQ97" s="71"/>
      <c r="AER97" s="71"/>
      <c r="AES97" s="71"/>
      <c r="AET97" s="71"/>
      <c r="AEU97" s="71"/>
      <c r="AEV97" s="71"/>
      <c r="AEW97" s="71"/>
      <c r="AEX97" s="71"/>
      <c r="AEY97" s="71"/>
      <c r="AEZ97" s="71"/>
      <c r="AFA97" s="71"/>
      <c r="AFB97" s="71"/>
      <c r="AFC97" s="71"/>
      <c r="AFD97" s="71"/>
      <c r="AFE97" s="71"/>
      <c r="AFF97" s="71"/>
      <c r="AFG97" s="71"/>
      <c r="AFH97" s="71"/>
      <c r="AFI97" s="71"/>
      <c r="AFJ97" s="71"/>
      <c r="AFK97" s="71"/>
      <c r="AFL97" s="71"/>
      <c r="AFM97" s="71"/>
      <c r="AFN97" s="71"/>
      <c r="AFO97" s="71"/>
      <c r="AFP97" s="71"/>
      <c r="AFQ97" s="71"/>
      <c r="AFR97" s="71"/>
      <c r="AFS97" s="71"/>
      <c r="AFT97" s="71"/>
      <c r="AFU97" s="71"/>
      <c r="AFV97" s="71"/>
      <c r="AFW97" s="71"/>
      <c r="AFX97" s="71"/>
      <c r="AFY97" s="71"/>
      <c r="AFZ97" s="71"/>
      <c r="AGA97" s="71"/>
      <c r="AGB97" s="71"/>
      <c r="AGC97" s="71"/>
      <c r="AGD97" s="71"/>
      <c r="AGE97" s="71"/>
      <c r="AGF97" s="71"/>
      <c r="AGG97" s="71"/>
      <c r="AGH97" s="71"/>
      <c r="AGI97" s="71"/>
      <c r="AGJ97" s="71"/>
      <c r="AGK97" s="71"/>
      <c r="AGL97" s="71"/>
      <c r="AGM97" s="71"/>
      <c r="AGN97" s="71"/>
      <c r="AGO97" s="71"/>
      <c r="AGP97" s="71"/>
      <c r="AGQ97" s="71"/>
      <c r="AGR97" s="71"/>
      <c r="AGS97" s="71"/>
      <c r="AGT97" s="71"/>
      <c r="AGU97" s="71"/>
      <c r="AGV97" s="71"/>
      <c r="AGW97" s="71"/>
      <c r="AGX97" s="71"/>
      <c r="AGY97" s="71"/>
      <c r="AGZ97" s="71"/>
      <c r="AHA97" s="71"/>
      <c r="AHB97" s="71"/>
      <c r="AHC97" s="71"/>
      <c r="AHD97" s="71"/>
      <c r="AHE97" s="71"/>
      <c r="AHF97" s="71"/>
      <c r="AHG97" s="71"/>
      <c r="AHH97" s="71"/>
      <c r="AHI97" s="71"/>
      <c r="AHJ97" s="71"/>
      <c r="AHK97" s="71"/>
      <c r="AHL97" s="71"/>
      <c r="AHM97" s="71"/>
      <c r="AHN97" s="71"/>
      <c r="AHO97" s="71"/>
      <c r="AHP97" s="71"/>
      <c r="AHQ97" s="71"/>
      <c r="AHR97" s="71"/>
      <c r="AHS97" s="71"/>
      <c r="AHT97" s="71"/>
      <c r="AHU97" s="71"/>
      <c r="AHV97" s="71"/>
      <c r="AHW97" s="71"/>
      <c r="AHX97" s="71"/>
      <c r="AHY97" s="71"/>
      <c r="AHZ97" s="71"/>
      <c r="AIA97" s="71"/>
      <c r="AIB97" s="71"/>
      <c r="AIC97" s="71"/>
      <c r="AID97" s="71"/>
      <c r="AIE97" s="71"/>
      <c r="AIF97" s="71"/>
      <c r="AIG97" s="71"/>
      <c r="AIH97" s="71"/>
      <c r="AII97" s="71"/>
      <c r="AIJ97" s="71"/>
      <c r="AIK97" s="71"/>
      <c r="AIL97" s="71"/>
      <c r="AIM97" s="71"/>
      <c r="AIN97" s="71"/>
      <c r="AIO97" s="71"/>
      <c r="AIP97" s="71"/>
      <c r="AIQ97" s="71"/>
      <c r="AIR97" s="71"/>
      <c r="AIS97" s="71"/>
      <c r="AIT97" s="71"/>
      <c r="AIU97" s="71"/>
      <c r="AIV97" s="71"/>
      <c r="AIW97" s="71"/>
      <c r="AIX97" s="71"/>
      <c r="AIY97" s="71"/>
      <c r="AIZ97" s="71"/>
      <c r="AJA97" s="71"/>
      <c r="AJB97" s="71"/>
      <c r="AJC97" s="71"/>
      <c r="AJD97" s="71"/>
      <c r="AJE97" s="71"/>
      <c r="AJF97" s="71"/>
      <c r="AJG97" s="71"/>
      <c r="AJH97" s="71"/>
      <c r="AJI97" s="71"/>
      <c r="AJJ97" s="71"/>
      <c r="AJK97" s="71"/>
      <c r="AJL97" s="71"/>
      <c r="AJM97" s="71"/>
      <c r="AJN97" s="71"/>
      <c r="AJO97" s="71"/>
      <c r="AJP97" s="71"/>
      <c r="AJQ97" s="71"/>
      <c r="AJR97" s="71"/>
      <c r="AJS97" s="71"/>
      <c r="AJT97" s="71"/>
      <c r="AJU97" s="71"/>
      <c r="AJV97" s="71"/>
      <c r="AJW97" s="71"/>
      <c r="AJX97" s="71"/>
      <c r="AJY97" s="71"/>
      <c r="AJZ97" s="71"/>
      <c r="AKA97" s="71"/>
      <c r="AKB97" s="71"/>
      <c r="AKC97" s="71"/>
      <c r="AKD97" s="71"/>
      <c r="AKE97" s="71"/>
      <c r="AKF97" s="71"/>
      <c r="AKG97" s="71"/>
      <c r="AKH97" s="71"/>
      <c r="AKI97" s="71"/>
      <c r="AKJ97" s="71"/>
      <c r="AKK97" s="71"/>
      <c r="AKL97" s="71"/>
      <c r="AKM97" s="71"/>
      <c r="AKN97" s="71"/>
      <c r="AKO97" s="71"/>
      <c r="AKP97" s="71"/>
      <c r="AKQ97" s="71"/>
      <c r="AKR97" s="71"/>
      <c r="AKS97" s="71"/>
      <c r="AKT97" s="71"/>
      <c r="AKU97" s="71"/>
      <c r="AKV97" s="71"/>
      <c r="AKW97" s="71"/>
      <c r="AKX97" s="71"/>
      <c r="AKY97" s="71"/>
      <c r="AKZ97" s="71"/>
      <c r="ALA97" s="71"/>
      <c r="ALB97" s="71"/>
      <c r="ALC97" s="71"/>
      <c r="ALD97" s="71"/>
      <c r="ALE97" s="71"/>
      <c r="ALF97" s="71"/>
      <c r="ALG97" s="71"/>
      <c r="ALH97" s="71"/>
      <c r="ALI97" s="71"/>
      <c r="ALJ97" s="71"/>
      <c r="ALK97" s="71"/>
      <c r="ALL97" s="71"/>
      <c r="ALM97" s="71"/>
      <c r="ALN97" s="71"/>
      <c r="ALO97" s="71"/>
      <c r="ALP97" s="71"/>
      <c r="ALQ97" s="71"/>
      <c r="ALR97" s="71"/>
      <c r="ALS97" s="71"/>
      <c r="ALT97" s="71"/>
      <c r="ALU97" s="71"/>
      <c r="ALV97" s="71"/>
      <c r="ALW97" s="71"/>
    </row>
    <row r="98" spans="1:1011" s="40" customFormat="1" ht="30.75" customHeight="1">
      <c r="A98" s="36"/>
      <c r="B98" s="36"/>
      <c r="C98" s="36"/>
      <c r="D98" s="37"/>
      <c r="E98" s="38"/>
      <c r="F98" s="39" t="s">
        <v>466</v>
      </c>
      <c r="G98" s="73">
        <f t="shared" ref="G98:Q98" si="0">SUM(G4:G97)</f>
        <v>643241397.53999996</v>
      </c>
      <c r="H98" s="73">
        <f t="shared" si="0"/>
        <v>190553428.37</v>
      </c>
      <c r="I98" s="73">
        <f t="shared" si="0"/>
        <v>452687969.17000002</v>
      </c>
      <c r="J98" s="73">
        <f t="shared" si="0"/>
        <v>12082084.449999999</v>
      </c>
      <c r="K98" s="73">
        <f t="shared" si="0"/>
        <v>49882317.079800002</v>
      </c>
      <c r="L98" s="73">
        <f t="shared" si="0"/>
        <v>56332931.875640012</v>
      </c>
      <c r="M98" s="73">
        <f t="shared" si="0"/>
        <v>25555188.72033333</v>
      </c>
      <c r="N98" s="73">
        <f t="shared" si="0"/>
        <v>26931581.847366668</v>
      </c>
      <c r="O98" s="73">
        <f t="shared" si="0"/>
        <v>11854421.33</v>
      </c>
      <c r="P98" s="73">
        <f t="shared" si="0"/>
        <v>3778750</v>
      </c>
      <c r="Q98" s="73">
        <f t="shared" si="0"/>
        <v>4136153.0700000003</v>
      </c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  <c r="IX98" s="36"/>
      <c r="IY98" s="36"/>
      <c r="IZ98" s="36"/>
      <c r="JA98" s="36"/>
      <c r="JB98" s="36"/>
      <c r="JC98" s="36"/>
      <c r="JD98" s="36"/>
      <c r="JE98" s="36"/>
      <c r="JF98" s="36"/>
      <c r="JG98" s="36"/>
      <c r="JH98" s="36"/>
      <c r="JI98" s="36"/>
      <c r="JJ98" s="36"/>
      <c r="JK98" s="36"/>
      <c r="JL98" s="36"/>
      <c r="JM98" s="36"/>
      <c r="JN98" s="36"/>
      <c r="JO98" s="36"/>
      <c r="JP98" s="36"/>
      <c r="JQ98" s="36"/>
      <c r="JR98" s="36"/>
      <c r="JS98" s="36"/>
      <c r="JT98" s="36"/>
      <c r="JU98" s="36"/>
      <c r="JV98" s="36"/>
      <c r="JW98" s="36"/>
      <c r="JX98" s="36"/>
      <c r="JY98" s="36"/>
      <c r="JZ98" s="36"/>
      <c r="KA98" s="36"/>
      <c r="KB98" s="36"/>
      <c r="KC98" s="36"/>
      <c r="KD98" s="36"/>
      <c r="KE98" s="36"/>
      <c r="KF98" s="36"/>
      <c r="KG98" s="36"/>
      <c r="KH98" s="36"/>
      <c r="KI98" s="36"/>
      <c r="KJ98" s="36"/>
      <c r="KK98" s="36"/>
      <c r="KL98" s="36"/>
      <c r="KM98" s="36"/>
      <c r="KN98" s="36"/>
      <c r="KO98" s="36"/>
      <c r="KP98" s="36"/>
      <c r="KQ98" s="36"/>
      <c r="KR98" s="36"/>
      <c r="KS98" s="36"/>
      <c r="KT98" s="36"/>
      <c r="KU98" s="36"/>
      <c r="KV98" s="36"/>
      <c r="KW98" s="36"/>
      <c r="KX98" s="36"/>
      <c r="KY98" s="36"/>
      <c r="KZ98" s="36"/>
      <c r="LA98" s="36"/>
      <c r="LB98" s="36"/>
      <c r="LC98" s="36"/>
      <c r="LD98" s="36"/>
      <c r="LE98" s="36"/>
      <c r="LF98" s="36"/>
      <c r="LG98" s="36"/>
      <c r="LH98" s="36"/>
      <c r="LI98" s="36"/>
      <c r="LJ98" s="36"/>
      <c r="LK98" s="36"/>
      <c r="LL98" s="36"/>
      <c r="LM98" s="36"/>
      <c r="LN98" s="36"/>
      <c r="LO98" s="36"/>
      <c r="LP98" s="36"/>
      <c r="LQ98" s="36"/>
      <c r="LR98" s="36"/>
      <c r="LS98" s="36"/>
      <c r="LT98" s="36"/>
      <c r="LU98" s="36"/>
      <c r="LV98" s="36"/>
      <c r="LW98" s="36"/>
      <c r="LX98" s="36"/>
      <c r="LY98" s="36"/>
      <c r="LZ98" s="36"/>
      <c r="MA98" s="36"/>
      <c r="MB98" s="36"/>
      <c r="MC98" s="36"/>
      <c r="MD98" s="36"/>
      <c r="ME98" s="36"/>
      <c r="MF98" s="36"/>
      <c r="MG98" s="36"/>
      <c r="MH98" s="36"/>
      <c r="MI98" s="36"/>
      <c r="MJ98" s="36"/>
      <c r="MK98" s="36"/>
      <c r="ML98" s="36"/>
      <c r="MM98" s="36"/>
      <c r="MN98" s="36"/>
      <c r="MO98" s="36"/>
      <c r="MP98" s="36"/>
      <c r="MQ98" s="36"/>
      <c r="MR98" s="36"/>
      <c r="MS98" s="36"/>
      <c r="MT98" s="36"/>
      <c r="MU98" s="36"/>
      <c r="MV98" s="36"/>
      <c r="MW98" s="36"/>
      <c r="MX98" s="36"/>
      <c r="MY98" s="36"/>
      <c r="MZ98" s="36"/>
      <c r="NA98" s="36"/>
      <c r="NB98" s="36"/>
      <c r="NC98" s="36"/>
      <c r="ND98" s="36"/>
      <c r="NE98" s="36"/>
      <c r="NF98" s="36"/>
      <c r="NG98" s="36"/>
      <c r="NH98" s="36"/>
      <c r="NI98" s="36"/>
      <c r="NJ98" s="36"/>
      <c r="NK98" s="36"/>
      <c r="NL98" s="36"/>
      <c r="NM98" s="36"/>
      <c r="NN98" s="36"/>
      <c r="NO98" s="36"/>
      <c r="NP98" s="36"/>
      <c r="NQ98" s="36"/>
      <c r="NR98" s="36"/>
      <c r="NS98" s="36"/>
      <c r="NT98" s="36"/>
      <c r="NU98" s="36"/>
      <c r="NV98" s="36"/>
      <c r="NW98" s="36"/>
      <c r="NX98" s="36"/>
      <c r="NY98" s="36"/>
      <c r="NZ98" s="36"/>
      <c r="OA98" s="36"/>
      <c r="OB98" s="36"/>
      <c r="OC98" s="36"/>
      <c r="OD98" s="36"/>
      <c r="OE98" s="36"/>
      <c r="OF98" s="36"/>
      <c r="OG98" s="36"/>
      <c r="OH98" s="36"/>
      <c r="OI98" s="36"/>
      <c r="OJ98" s="36"/>
      <c r="OK98" s="36"/>
      <c r="OL98" s="36"/>
      <c r="OM98" s="36"/>
      <c r="ON98" s="36"/>
      <c r="OO98" s="36"/>
      <c r="OP98" s="36"/>
      <c r="OQ98" s="36"/>
      <c r="OR98" s="36"/>
      <c r="OS98" s="36"/>
      <c r="OT98" s="36"/>
      <c r="OU98" s="36"/>
      <c r="OV98" s="36"/>
      <c r="OW98" s="36"/>
      <c r="OX98" s="36"/>
      <c r="OY98" s="36"/>
      <c r="OZ98" s="36"/>
      <c r="PA98" s="36"/>
      <c r="PB98" s="36"/>
      <c r="PC98" s="36"/>
      <c r="PD98" s="36"/>
      <c r="PE98" s="36"/>
      <c r="PF98" s="36"/>
      <c r="PG98" s="36"/>
      <c r="PH98" s="36"/>
      <c r="PI98" s="36"/>
      <c r="PJ98" s="36"/>
      <c r="PK98" s="36"/>
      <c r="PL98" s="36"/>
      <c r="PM98" s="36"/>
      <c r="PN98" s="36"/>
      <c r="PO98" s="36"/>
      <c r="PP98" s="36"/>
      <c r="PQ98" s="36"/>
      <c r="PR98" s="36"/>
      <c r="PS98" s="36"/>
      <c r="PT98" s="36"/>
      <c r="PU98" s="36"/>
      <c r="PV98" s="36"/>
      <c r="PW98" s="36"/>
      <c r="PX98" s="36"/>
      <c r="PY98" s="36"/>
      <c r="PZ98" s="36"/>
      <c r="QA98" s="36"/>
      <c r="QB98" s="36"/>
      <c r="QC98" s="36"/>
      <c r="QD98" s="36"/>
      <c r="QE98" s="36"/>
      <c r="QF98" s="36"/>
      <c r="QG98" s="36"/>
      <c r="QH98" s="36"/>
      <c r="QI98" s="36"/>
      <c r="QJ98" s="36"/>
      <c r="QK98" s="36"/>
      <c r="QL98" s="36"/>
      <c r="QM98" s="36"/>
      <c r="QN98" s="36"/>
      <c r="QO98" s="36"/>
      <c r="QP98" s="36"/>
      <c r="QQ98" s="36"/>
      <c r="QR98" s="36"/>
      <c r="QS98" s="36"/>
      <c r="QT98" s="36"/>
      <c r="QU98" s="36"/>
      <c r="QV98" s="36"/>
      <c r="QW98" s="36"/>
      <c r="QX98" s="36"/>
      <c r="QY98" s="36"/>
      <c r="QZ98" s="36"/>
      <c r="RA98" s="36"/>
      <c r="RB98" s="36"/>
      <c r="RC98" s="36"/>
      <c r="RD98" s="36"/>
      <c r="RE98" s="36"/>
      <c r="RF98" s="36"/>
      <c r="RG98" s="36"/>
      <c r="RH98" s="36"/>
      <c r="RI98" s="36"/>
      <c r="RJ98" s="36"/>
      <c r="RK98" s="36"/>
      <c r="RL98" s="36"/>
      <c r="RM98" s="36"/>
      <c r="RN98" s="36"/>
      <c r="RO98" s="36"/>
      <c r="RP98" s="36"/>
      <c r="RQ98" s="36"/>
      <c r="RR98" s="36"/>
      <c r="RS98" s="36"/>
      <c r="RT98" s="36"/>
      <c r="RU98" s="36"/>
      <c r="RV98" s="36"/>
      <c r="RW98" s="36"/>
      <c r="RX98" s="36"/>
      <c r="RY98" s="36"/>
      <c r="RZ98" s="36"/>
      <c r="SA98" s="36"/>
      <c r="SB98" s="36"/>
      <c r="SC98" s="36"/>
      <c r="SD98" s="36"/>
      <c r="SE98" s="36"/>
      <c r="SF98" s="36"/>
      <c r="SG98" s="36"/>
      <c r="SH98" s="36"/>
      <c r="SI98" s="36"/>
      <c r="SJ98" s="36"/>
      <c r="SK98" s="36"/>
      <c r="SL98" s="36"/>
      <c r="SM98" s="36"/>
      <c r="SN98" s="36"/>
      <c r="SO98" s="36"/>
      <c r="SP98" s="36"/>
      <c r="SQ98" s="36"/>
      <c r="SR98" s="36"/>
      <c r="SS98" s="36"/>
      <c r="ST98" s="36"/>
      <c r="SU98" s="36"/>
      <c r="SV98" s="36"/>
      <c r="SW98" s="36"/>
      <c r="SX98" s="36"/>
      <c r="SY98" s="36"/>
      <c r="SZ98" s="36"/>
      <c r="TA98" s="36"/>
      <c r="TB98" s="36"/>
      <c r="TC98" s="36"/>
      <c r="TD98" s="36"/>
      <c r="TE98" s="36"/>
      <c r="TF98" s="36"/>
      <c r="TG98" s="36"/>
      <c r="TH98" s="36"/>
      <c r="TI98" s="36"/>
      <c r="TJ98" s="36"/>
      <c r="TK98" s="36"/>
      <c r="TL98" s="36"/>
      <c r="TM98" s="36"/>
      <c r="TN98" s="36"/>
      <c r="TO98" s="36"/>
      <c r="TP98" s="36"/>
      <c r="TQ98" s="36"/>
      <c r="TR98" s="36"/>
      <c r="TS98" s="36"/>
      <c r="TT98" s="36"/>
      <c r="TU98" s="36"/>
      <c r="TV98" s="36"/>
      <c r="TW98" s="36"/>
      <c r="TX98" s="36"/>
      <c r="TY98" s="36"/>
      <c r="TZ98" s="36"/>
      <c r="UA98" s="36"/>
      <c r="UB98" s="36"/>
      <c r="UC98" s="36"/>
      <c r="UD98" s="36"/>
      <c r="UE98" s="36"/>
      <c r="UF98" s="36"/>
      <c r="UG98" s="36"/>
      <c r="UH98" s="36"/>
      <c r="UI98" s="36"/>
      <c r="UJ98" s="36"/>
      <c r="UK98" s="36"/>
      <c r="UL98" s="36"/>
      <c r="UM98" s="36"/>
      <c r="UN98" s="36"/>
      <c r="UO98" s="36"/>
      <c r="UP98" s="36"/>
      <c r="UQ98" s="36"/>
      <c r="UR98" s="36"/>
      <c r="US98" s="36"/>
      <c r="UT98" s="36"/>
      <c r="UU98" s="36"/>
      <c r="UV98" s="36"/>
      <c r="UW98" s="36"/>
      <c r="UX98" s="36"/>
      <c r="UY98" s="36"/>
      <c r="UZ98" s="36"/>
      <c r="VA98" s="36"/>
      <c r="VB98" s="36"/>
      <c r="VC98" s="36"/>
      <c r="VD98" s="36"/>
      <c r="VE98" s="36"/>
      <c r="VF98" s="36"/>
      <c r="VG98" s="36"/>
      <c r="VH98" s="36"/>
      <c r="VI98" s="36"/>
      <c r="VJ98" s="36"/>
      <c r="VK98" s="36"/>
      <c r="VL98" s="36"/>
      <c r="VM98" s="36"/>
      <c r="VN98" s="36"/>
      <c r="VO98" s="36"/>
      <c r="VP98" s="36"/>
      <c r="VQ98" s="36"/>
      <c r="VR98" s="36"/>
      <c r="VS98" s="36"/>
      <c r="VT98" s="36"/>
      <c r="VU98" s="36"/>
      <c r="VV98" s="36"/>
      <c r="VW98" s="36"/>
      <c r="VX98" s="36"/>
      <c r="VY98" s="36"/>
      <c r="VZ98" s="36"/>
      <c r="WA98" s="36"/>
      <c r="WB98" s="36"/>
      <c r="WC98" s="36"/>
      <c r="WD98" s="36"/>
      <c r="WE98" s="36"/>
      <c r="WF98" s="36"/>
      <c r="WG98" s="36"/>
      <c r="WH98" s="36"/>
      <c r="WI98" s="36"/>
      <c r="WJ98" s="36"/>
      <c r="WK98" s="36"/>
      <c r="WL98" s="36"/>
      <c r="WM98" s="36"/>
      <c r="WN98" s="36"/>
      <c r="WO98" s="36"/>
      <c r="WP98" s="36"/>
      <c r="WQ98" s="36"/>
      <c r="WR98" s="36"/>
      <c r="WS98" s="36"/>
      <c r="WT98" s="36"/>
      <c r="WU98" s="36"/>
      <c r="WV98" s="36"/>
      <c r="WW98" s="36"/>
      <c r="WX98" s="36"/>
      <c r="WY98" s="36"/>
      <c r="WZ98" s="36"/>
      <c r="XA98" s="36"/>
      <c r="XB98" s="36"/>
      <c r="XC98" s="36"/>
      <c r="XD98" s="36"/>
      <c r="XE98" s="36"/>
      <c r="XF98" s="36"/>
      <c r="XG98" s="36"/>
      <c r="XH98" s="36"/>
      <c r="XI98" s="36"/>
      <c r="XJ98" s="36"/>
      <c r="XK98" s="36"/>
      <c r="XL98" s="36"/>
      <c r="XM98" s="36"/>
      <c r="XN98" s="36"/>
      <c r="XO98" s="36"/>
      <c r="XP98" s="36"/>
      <c r="XQ98" s="36"/>
      <c r="XR98" s="36"/>
      <c r="XS98" s="36"/>
      <c r="XT98" s="36"/>
      <c r="XU98" s="36"/>
      <c r="XV98" s="36"/>
      <c r="XW98" s="36"/>
      <c r="XX98" s="36"/>
      <c r="XY98" s="36"/>
      <c r="XZ98" s="36"/>
      <c r="YA98" s="36"/>
      <c r="YB98" s="36"/>
      <c r="YC98" s="36"/>
      <c r="YD98" s="36"/>
      <c r="YE98" s="36"/>
      <c r="YF98" s="36"/>
      <c r="YG98" s="36"/>
      <c r="YH98" s="36"/>
      <c r="YI98" s="36"/>
      <c r="YJ98" s="36"/>
      <c r="YK98" s="36"/>
      <c r="YL98" s="36"/>
      <c r="YM98" s="36"/>
      <c r="YN98" s="36"/>
      <c r="YO98" s="36"/>
      <c r="YP98" s="36"/>
      <c r="YQ98" s="36"/>
      <c r="YR98" s="36"/>
      <c r="YS98" s="36"/>
      <c r="YT98" s="36"/>
      <c r="YU98" s="36"/>
      <c r="YV98" s="36"/>
      <c r="YW98" s="36"/>
      <c r="YX98" s="36"/>
      <c r="YY98" s="36"/>
      <c r="YZ98" s="36"/>
      <c r="ZA98" s="36"/>
      <c r="ZB98" s="36"/>
      <c r="ZC98" s="36"/>
      <c r="ZD98" s="36"/>
      <c r="ZE98" s="36"/>
      <c r="ZF98" s="36"/>
      <c r="ZG98" s="36"/>
      <c r="ZH98" s="36"/>
      <c r="ZI98" s="36"/>
      <c r="ZJ98" s="36"/>
      <c r="ZK98" s="36"/>
      <c r="ZL98" s="36"/>
      <c r="ZM98" s="36"/>
      <c r="ZN98" s="36"/>
      <c r="ZO98" s="36"/>
      <c r="ZP98" s="36"/>
      <c r="ZQ98" s="36"/>
      <c r="ZR98" s="36"/>
      <c r="ZS98" s="36"/>
      <c r="ZT98" s="36"/>
      <c r="ZU98" s="36"/>
      <c r="ZV98" s="36"/>
      <c r="ZW98" s="36"/>
      <c r="ZX98" s="36"/>
      <c r="ZY98" s="36"/>
      <c r="ZZ98" s="36"/>
      <c r="AAA98" s="36"/>
      <c r="AAB98" s="36"/>
      <c r="AAC98" s="36"/>
      <c r="AAD98" s="36"/>
      <c r="AAE98" s="36"/>
      <c r="AAF98" s="36"/>
      <c r="AAG98" s="36"/>
      <c r="AAH98" s="36"/>
      <c r="AAI98" s="36"/>
      <c r="AAJ98" s="36"/>
      <c r="AAK98" s="36"/>
      <c r="AAL98" s="36"/>
      <c r="AAM98" s="36"/>
      <c r="AAN98" s="36"/>
      <c r="AAO98" s="36"/>
      <c r="AAP98" s="36"/>
      <c r="AAQ98" s="36"/>
      <c r="AAR98" s="36"/>
      <c r="AAS98" s="36"/>
      <c r="AAT98" s="36"/>
      <c r="AAU98" s="36"/>
      <c r="AAV98" s="36"/>
      <c r="AAW98" s="36"/>
      <c r="AAX98" s="36"/>
      <c r="AAY98" s="36"/>
      <c r="AAZ98" s="36"/>
      <c r="ABA98" s="36"/>
      <c r="ABB98" s="36"/>
      <c r="ABC98" s="36"/>
      <c r="ABD98" s="36"/>
      <c r="ABE98" s="36"/>
      <c r="ABF98" s="36"/>
      <c r="ABG98" s="36"/>
      <c r="ABH98" s="36"/>
      <c r="ABI98" s="36"/>
      <c r="ABJ98" s="36"/>
      <c r="ABK98" s="36"/>
      <c r="ABL98" s="36"/>
      <c r="ABM98" s="36"/>
      <c r="ABN98" s="36"/>
      <c r="ABO98" s="36"/>
      <c r="ABP98" s="36"/>
      <c r="ABQ98" s="36"/>
      <c r="ABR98" s="36"/>
      <c r="ABS98" s="36"/>
      <c r="ABT98" s="36"/>
      <c r="ABU98" s="36"/>
      <c r="ABV98" s="36"/>
      <c r="ABW98" s="36"/>
      <c r="ABX98" s="36"/>
      <c r="ABY98" s="36"/>
      <c r="ABZ98" s="36"/>
      <c r="ACA98" s="36"/>
      <c r="ACB98" s="36"/>
      <c r="ACC98" s="36"/>
      <c r="ACD98" s="36"/>
      <c r="ACE98" s="36"/>
      <c r="ACF98" s="36"/>
      <c r="ACG98" s="36"/>
      <c r="ACH98" s="36"/>
      <c r="ACI98" s="36"/>
      <c r="ACJ98" s="36"/>
      <c r="ACK98" s="36"/>
      <c r="ACL98" s="36"/>
      <c r="ACM98" s="36"/>
      <c r="ACN98" s="36"/>
      <c r="ACO98" s="36"/>
      <c r="ACP98" s="36"/>
      <c r="ACQ98" s="36"/>
      <c r="ACR98" s="36"/>
      <c r="ACS98" s="36"/>
      <c r="ACT98" s="36"/>
      <c r="ACU98" s="36"/>
      <c r="ACV98" s="36"/>
      <c r="ACW98" s="36"/>
      <c r="ACX98" s="36"/>
      <c r="ACY98" s="36"/>
      <c r="ACZ98" s="36"/>
      <c r="ADA98" s="36"/>
      <c r="ADB98" s="36"/>
      <c r="ADC98" s="36"/>
      <c r="ADD98" s="36"/>
      <c r="ADE98" s="36"/>
      <c r="ADF98" s="36"/>
      <c r="ADG98" s="36"/>
      <c r="ADH98" s="36"/>
      <c r="ADI98" s="36"/>
      <c r="ADJ98" s="36"/>
      <c r="ADK98" s="36"/>
      <c r="ADL98" s="36"/>
      <c r="ADM98" s="36"/>
      <c r="ADN98" s="36"/>
      <c r="ADO98" s="36"/>
      <c r="ADP98" s="36"/>
      <c r="ADQ98" s="36"/>
      <c r="ADR98" s="36"/>
      <c r="ADS98" s="36"/>
      <c r="ADT98" s="36"/>
      <c r="ADU98" s="36"/>
      <c r="ADV98" s="36"/>
      <c r="ADW98" s="36"/>
      <c r="ADX98" s="36"/>
      <c r="ADY98" s="36"/>
      <c r="ADZ98" s="36"/>
      <c r="AEA98" s="36"/>
      <c r="AEB98" s="36"/>
      <c r="AEC98" s="36"/>
      <c r="AED98" s="36"/>
      <c r="AEE98" s="36"/>
      <c r="AEF98" s="36"/>
      <c r="AEG98" s="36"/>
      <c r="AEH98" s="36"/>
      <c r="AEI98" s="36"/>
      <c r="AEJ98" s="36"/>
      <c r="AEK98" s="36"/>
      <c r="AEL98" s="36"/>
      <c r="AEM98" s="36"/>
      <c r="AEN98" s="36"/>
      <c r="AEO98" s="36"/>
      <c r="AEP98" s="36"/>
      <c r="AEQ98" s="36"/>
      <c r="AER98" s="36"/>
      <c r="AES98" s="36"/>
      <c r="AET98" s="36"/>
      <c r="AEU98" s="36"/>
      <c r="AEV98" s="36"/>
      <c r="AEW98" s="36"/>
      <c r="AEX98" s="36"/>
      <c r="AEY98" s="36"/>
      <c r="AEZ98" s="36"/>
      <c r="AFA98" s="36"/>
      <c r="AFB98" s="36"/>
      <c r="AFC98" s="36"/>
      <c r="AFD98" s="36"/>
      <c r="AFE98" s="36"/>
      <c r="AFF98" s="36"/>
      <c r="AFG98" s="36"/>
      <c r="AFH98" s="36"/>
      <c r="AFI98" s="36"/>
      <c r="AFJ98" s="36"/>
      <c r="AFK98" s="36"/>
      <c r="AFL98" s="36"/>
      <c r="AFM98" s="36"/>
      <c r="AFN98" s="36"/>
      <c r="AFO98" s="36"/>
      <c r="AFP98" s="36"/>
      <c r="AFQ98" s="36"/>
      <c r="AFR98" s="36"/>
      <c r="AFS98" s="36"/>
      <c r="AFT98" s="36"/>
      <c r="AFU98" s="36"/>
      <c r="AFV98" s="36"/>
      <c r="AFW98" s="36"/>
      <c r="AFX98" s="36"/>
      <c r="AFY98" s="36"/>
      <c r="AFZ98" s="36"/>
      <c r="AGA98" s="36"/>
      <c r="AGB98" s="36"/>
      <c r="AGC98" s="36"/>
      <c r="AGD98" s="36"/>
      <c r="AGE98" s="36"/>
      <c r="AGF98" s="36"/>
      <c r="AGG98" s="36"/>
      <c r="AGH98" s="36"/>
      <c r="AGI98" s="36"/>
      <c r="AGJ98" s="36"/>
      <c r="AGK98" s="36"/>
      <c r="AGL98" s="36"/>
      <c r="AGM98" s="36"/>
      <c r="AGN98" s="36"/>
      <c r="AGO98" s="36"/>
      <c r="AGP98" s="36"/>
      <c r="AGQ98" s="36"/>
      <c r="AGR98" s="36"/>
      <c r="AGS98" s="36"/>
      <c r="AGT98" s="36"/>
      <c r="AGU98" s="36"/>
      <c r="AGV98" s="36"/>
      <c r="AGW98" s="36"/>
      <c r="AGX98" s="36"/>
      <c r="AGY98" s="36"/>
      <c r="AGZ98" s="36"/>
      <c r="AHA98" s="36"/>
      <c r="AHB98" s="36"/>
      <c r="AHC98" s="36"/>
      <c r="AHD98" s="36"/>
      <c r="AHE98" s="36"/>
      <c r="AHF98" s="36"/>
      <c r="AHG98" s="36"/>
      <c r="AHH98" s="36"/>
      <c r="AHI98" s="36"/>
      <c r="AHJ98" s="36"/>
      <c r="AHK98" s="36"/>
      <c r="AHL98" s="36"/>
      <c r="AHM98" s="36"/>
      <c r="AHN98" s="36"/>
      <c r="AHO98" s="36"/>
      <c r="AHP98" s="36"/>
      <c r="AHQ98" s="36"/>
      <c r="AHR98" s="36"/>
      <c r="AHS98" s="36"/>
      <c r="AHT98" s="36"/>
      <c r="AHU98" s="36"/>
      <c r="AHV98" s="36"/>
      <c r="AHW98" s="36"/>
      <c r="AHX98" s="36"/>
      <c r="AHY98" s="36"/>
      <c r="AHZ98" s="36"/>
      <c r="AIA98" s="36"/>
      <c r="AIB98" s="36"/>
      <c r="AIC98" s="36"/>
      <c r="AID98" s="36"/>
      <c r="AIE98" s="36"/>
      <c r="AIF98" s="36"/>
      <c r="AIG98" s="36"/>
      <c r="AIH98" s="36"/>
      <c r="AII98" s="36"/>
      <c r="AIJ98" s="36"/>
      <c r="AIK98" s="36"/>
      <c r="AIL98" s="36"/>
      <c r="AIM98" s="36"/>
      <c r="AIN98" s="36"/>
      <c r="AIO98" s="36"/>
      <c r="AIP98" s="36"/>
      <c r="AIQ98" s="36"/>
      <c r="AIR98" s="36"/>
      <c r="AIS98" s="36"/>
      <c r="AIT98" s="36"/>
      <c r="AIU98" s="36"/>
      <c r="AIV98" s="36"/>
      <c r="AIW98" s="36"/>
      <c r="AIX98" s="36"/>
      <c r="AIY98" s="36"/>
      <c r="AIZ98" s="36"/>
      <c r="AJA98" s="36"/>
      <c r="AJB98" s="36"/>
      <c r="AJC98" s="36"/>
      <c r="AJD98" s="36"/>
      <c r="AJE98" s="36"/>
      <c r="AJF98" s="36"/>
      <c r="AJG98" s="36"/>
      <c r="AJH98" s="36"/>
      <c r="AJI98" s="36"/>
      <c r="AJJ98" s="36"/>
      <c r="AJK98" s="36"/>
      <c r="AJL98" s="36"/>
      <c r="AJM98" s="36"/>
      <c r="AJN98" s="36"/>
      <c r="AJO98" s="36"/>
      <c r="AJP98" s="36"/>
      <c r="AJQ98" s="36"/>
      <c r="AJR98" s="36"/>
      <c r="AJS98" s="36"/>
      <c r="AJT98" s="36"/>
      <c r="AJU98" s="36"/>
      <c r="AJV98" s="36"/>
      <c r="AJW98" s="36"/>
      <c r="AJX98" s="36"/>
      <c r="AJY98" s="36"/>
      <c r="AJZ98" s="36"/>
      <c r="AKA98" s="36"/>
      <c r="AKB98" s="36"/>
      <c r="AKC98" s="36"/>
      <c r="AKD98" s="36"/>
      <c r="AKE98" s="36"/>
      <c r="AKF98" s="36"/>
      <c r="AKG98" s="36"/>
      <c r="AKH98" s="36"/>
      <c r="AKI98" s="36"/>
      <c r="AKJ98" s="36"/>
      <c r="AKK98" s="36"/>
      <c r="AKL98" s="36"/>
      <c r="AKM98" s="36"/>
      <c r="AKN98" s="36"/>
      <c r="AKO98" s="36"/>
      <c r="AKP98" s="36"/>
      <c r="AKQ98" s="36"/>
      <c r="AKR98" s="36"/>
      <c r="AKS98" s="36"/>
      <c r="AKT98" s="36"/>
      <c r="AKU98" s="36"/>
      <c r="AKV98" s="36"/>
      <c r="AKW98" s="36"/>
      <c r="AKX98" s="36"/>
      <c r="AKY98" s="36"/>
      <c r="AKZ98" s="36"/>
      <c r="ALA98" s="36"/>
      <c r="ALB98" s="36"/>
      <c r="ALC98" s="36"/>
      <c r="ALD98" s="36"/>
      <c r="ALE98" s="36"/>
      <c r="ALF98" s="36"/>
      <c r="ALG98" s="36"/>
      <c r="ALH98" s="36"/>
      <c r="ALI98" s="36"/>
      <c r="ALJ98" s="36"/>
      <c r="ALK98" s="36"/>
      <c r="ALL98" s="36"/>
      <c r="ALM98" s="36"/>
      <c r="ALN98" s="36"/>
      <c r="ALO98" s="36"/>
      <c r="ALP98" s="36"/>
      <c r="ALQ98" s="36"/>
      <c r="ALR98" s="36"/>
      <c r="ALS98" s="36"/>
      <c r="ALT98" s="36"/>
      <c r="ALU98" s="36"/>
      <c r="ALV98" s="36"/>
      <c r="ALW98" s="36"/>
    </row>
    <row r="99" spans="1:1011">
      <c r="C99" s="41"/>
      <c r="I99" s="36"/>
    </row>
    <row r="100" spans="1:1011">
      <c r="I100" s="45"/>
      <c r="J100" s="49"/>
      <c r="K100" s="48"/>
      <c r="L100" s="48"/>
    </row>
    <row r="101" spans="1:1011">
      <c r="I101" s="36"/>
    </row>
    <row r="102" spans="1:1011">
      <c r="I102" s="36"/>
    </row>
    <row r="103" spans="1:1011">
      <c r="I103" s="36"/>
    </row>
    <row r="104" spans="1:1011">
      <c r="I104" s="36"/>
    </row>
    <row r="105" spans="1:1011">
      <c r="I105" s="36"/>
    </row>
    <row r="106" spans="1:1011">
      <c r="I106" s="36"/>
    </row>
    <row r="107" spans="1:1011">
      <c r="I107" s="36"/>
    </row>
    <row r="108" spans="1:1011">
      <c r="I108" s="36"/>
    </row>
    <row r="109" spans="1:1011">
      <c r="I109" s="36"/>
    </row>
    <row r="110" spans="1:1011">
      <c r="I110" s="36"/>
    </row>
    <row r="111" spans="1:1011">
      <c r="I111" s="36"/>
    </row>
    <row r="112" spans="1:1011">
      <c r="I112" s="36"/>
    </row>
    <row r="113" spans="9:9">
      <c r="I113" s="36"/>
    </row>
    <row r="114" spans="9:9">
      <c r="I114" s="36"/>
    </row>
    <row r="115" spans="9:9">
      <c r="I115" s="36"/>
    </row>
    <row r="116" spans="9:9">
      <c r="I116" s="36"/>
    </row>
    <row r="117" spans="9:9">
      <c r="I117" s="36"/>
    </row>
    <row r="118" spans="9:9">
      <c r="I118" s="36"/>
    </row>
    <row r="119" spans="9:9">
      <c r="I119" s="36"/>
    </row>
    <row r="120" spans="9:9">
      <c r="I120" s="36"/>
    </row>
    <row r="121" spans="9:9">
      <c r="I121" s="36"/>
    </row>
    <row r="122" spans="9:9">
      <c r="I122" s="36"/>
    </row>
    <row r="123" spans="9:9">
      <c r="I123" s="36"/>
    </row>
    <row r="124" spans="9:9">
      <c r="I124" s="36"/>
    </row>
    <row r="125" spans="9:9">
      <c r="I125" s="36"/>
    </row>
    <row r="126" spans="9:9">
      <c r="I126" s="36"/>
    </row>
    <row r="127" spans="9:9">
      <c r="I127" s="36"/>
    </row>
    <row r="128" spans="9:9">
      <c r="I128" s="36"/>
    </row>
    <row r="129" spans="9:9">
      <c r="I129" s="36"/>
    </row>
    <row r="130" spans="9:9">
      <c r="I130" s="36"/>
    </row>
    <row r="131" spans="9:9">
      <c r="I131" s="36"/>
    </row>
    <row r="132" spans="9:9">
      <c r="I132" s="36"/>
    </row>
    <row r="133" spans="9:9">
      <c r="I133" s="36"/>
    </row>
    <row r="134" spans="9:9">
      <c r="I134" s="36"/>
    </row>
    <row r="135" spans="9:9">
      <c r="I135" s="36"/>
    </row>
    <row r="136" spans="9:9">
      <c r="I136" s="36"/>
    </row>
    <row r="137" spans="9:9">
      <c r="I137" s="36"/>
    </row>
    <row r="138" spans="9:9">
      <c r="I138" s="36"/>
    </row>
    <row r="139" spans="9:9">
      <c r="I139" s="36"/>
    </row>
    <row r="140" spans="9:9">
      <c r="I140" s="36"/>
    </row>
    <row r="141" spans="9:9">
      <c r="I141" s="36"/>
    </row>
    <row r="142" spans="9:9">
      <c r="I142" s="36"/>
    </row>
    <row r="143" spans="9:9">
      <c r="I143" s="36"/>
    </row>
    <row r="144" spans="9:9">
      <c r="I144" s="36"/>
    </row>
    <row r="145" spans="9:9">
      <c r="I145" s="36"/>
    </row>
    <row r="146" spans="9:9">
      <c r="I146" s="36"/>
    </row>
    <row r="147" spans="9:9">
      <c r="I147" s="36"/>
    </row>
    <row r="148" spans="9:9">
      <c r="I148" s="36"/>
    </row>
    <row r="149" spans="9:9">
      <c r="I149" s="36"/>
    </row>
    <row r="150" spans="9:9">
      <c r="I150" s="36"/>
    </row>
    <row r="151" spans="9:9">
      <c r="I151" s="36"/>
    </row>
    <row r="152" spans="9:9">
      <c r="I152" s="36"/>
    </row>
    <row r="153" spans="9:9">
      <c r="I153" s="36"/>
    </row>
    <row r="154" spans="9:9">
      <c r="I154" s="36"/>
    </row>
    <row r="155" spans="9:9">
      <c r="I155" s="36"/>
    </row>
    <row r="156" spans="9:9">
      <c r="I156" s="36"/>
    </row>
    <row r="157" spans="9:9">
      <c r="I157" s="36"/>
    </row>
    <row r="158" spans="9:9">
      <c r="I158" s="36"/>
    </row>
    <row r="159" spans="9:9">
      <c r="I159" s="36"/>
    </row>
    <row r="160" spans="9:9">
      <c r="I160" s="36"/>
    </row>
    <row r="161" spans="9:9">
      <c r="I161" s="36"/>
    </row>
    <row r="162" spans="9:9">
      <c r="I162" s="36"/>
    </row>
    <row r="163" spans="9:9">
      <c r="I163" s="36"/>
    </row>
    <row r="164" spans="9:9">
      <c r="I164" s="36"/>
    </row>
    <row r="165" spans="9:9">
      <c r="I165" s="36"/>
    </row>
    <row r="166" spans="9:9">
      <c r="I166" s="36"/>
    </row>
    <row r="167" spans="9:9">
      <c r="I167" s="36"/>
    </row>
    <row r="168" spans="9:9">
      <c r="I168" s="36"/>
    </row>
    <row r="169" spans="9:9">
      <c r="I169" s="36"/>
    </row>
    <row r="170" spans="9:9">
      <c r="I170" s="36"/>
    </row>
    <row r="171" spans="9:9">
      <c r="I171" s="36"/>
    </row>
    <row r="172" spans="9:9">
      <c r="I172" s="36"/>
    </row>
    <row r="173" spans="9:9">
      <c r="I173" s="36"/>
    </row>
    <row r="174" spans="9:9">
      <c r="I174" s="36"/>
    </row>
    <row r="175" spans="9:9">
      <c r="I175" s="36"/>
    </row>
    <row r="176" spans="9:9">
      <c r="I176" s="36"/>
    </row>
    <row r="177" spans="9:9">
      <c r="I177" s="36"/>
    </row>
    <row r="178" spans="9:9">
      <c r="I178" s="36"/>
    </row>
    <row r="179" spans="9:9">
      <c r="I179" s="36"/>
    </row>
    <row r="180" spans="9:9">
      <c r="I180" s="36"/>
    </row>
    <row r="181" spans="9:9">
      <c r="I181" s="36"/>
    </row>
    <row r="182" spans="9:9">
      <c r="I182" s="36"/>
    </row>
    <row r="183" spans="9:9">
      <c r="I183" s="36"/>
    </row>
    <row r="184" spans="9:9">
      <c r="I184" s="36"/>
    </row>
    <row r="185" spans="9:9">
      <c r="I185" s="36"/>
    </row>
    <row r="186" spans="9:9">
      <c r="I186" s="36"/>
    </row>
    <row r="187" spans="9:9">
      <c r="I187" s="36"/>
    </row>
    <row r="188" spans="9:9">
      <c r="I188" s="36"/>
    </row>
    <row r="189" spans="9:9">
      <c r="I189" s="36"/>
    </row>
    <row r="190" spans="9:9">
      <c r="I190" s="36"/>
    </row>
    <row r="191" spans="9:9">
      <c r="I191" s="36"/>
    </row>
    <row r="192" spans="9:9">
      <c r="I192" s="36"/>
    </row>
    <row r="193" spans="9:9">
      <c r="I193" s="36"/>
    </row>
    <row r="194" spans="9:9">
      <c r="I194" s="36"/>
    </row>
    <row r="195" spans="9:9">
      <c r="I195" s="36"/>
    </row>
    <row r="196" spans="9:9">
      <c r="I196" s="36"/>
    </row>
    <row r="197" spans="9:9">
      <c r="I197" s="36"/>
    </row>
    <row r="198" spans="9:9">
      <c r="I198" s="36"/>
    </row>
    <row r="199" spans="9:9">
      <c r="I199" s="36"/>
    </row>
    <row r="200" spans="9:9">
      <c r="I200" s="36"/>
    </row>
    <row r="201" spans="9:9">
      <c r="I201" s="36"/>
    </row>
    <row r="202" spans="9:9">
      <c r="I202" s="36"/>
    </row>
    <row r="203" spans="9:9">
      <c r="I203" s="36"/>
    </row>
    <row r="204" spans="9:9">
      <c r="I204" s="36"/>
    </row>
    <row r="205" spans="9:9">
      <c r="I205" s="36"/>
    </row>
    <row r="206" spans="9:9">
      <c r="I206" s="36"/>
    </row>
    <row r="207" spans="9:9">
      <c r="I207" s="36"/>
    </row>
    <row r="208" spans="9:9">
      <c r="I208" s="36"/>
    </row>
    <row r="209" spans="9:9">
      <c r="I209" s="36"/>
    </row>
    <row r="210" spans="9:9">
      <c r="I210" s="36"/>
    </row>
    <row r="211" spans="9:9">
      <c r="I211" s="36"/>
    </row>
    <row r="212" spans="9:9">
      <c r="I212" s="36"/>
    </row>
    <row r="213" spans="9:9">
      <c r="I213" s="36"/>
    </row>
    <row r="214" spans="9:9">
      <c r="I214" s="36"/>
    </row>
    <row r="215" spans="9:9">
      <c r="I215" s="36"/>
    </row>
    <row r="216" spans="9:9">
      <c r="I216" s="36"/>
    </row>
    <row r="217" spans="9:9">
      <c r="I217" s="36"/>
    </row>
    <row r="218" spans="9:9">
      <c r="I218" s="36"/>
    </row>
    <row r="219" spans="9:9">
      <c r="I219" s="36"/>
    </row>
    <row r="220" spans="9:9">
      <c r="I220" s="36"/>
    </row>
    <row r="221" spans="9:9">
      <c r="I221" s="36"/>
    </row>
    <row r="222" spans="9:9">
      <c r="I222" s="36"/>
    </row>
    <row r="223" spans="9:9">
      <c r="I223" s="36"/>
    </row>
    <row r="224" spans="9:9">
      <c r="I224" s="36"/>
    </row>
    <row r="225" spans="9:9">
      <c r="I225" s="36"/>
    </row>
    <row r="226" spans="9:9">
      <c r="I226" s="36"/>
    </row>
    <row r="227" spans="9:9">
      <c r="I227" s="36"/>
    </row>
    <row r="228" spans="9:9">
      <c r="I228" s="36"/>
    </row>
    <row r="229" spans="9:9">
      <c r="I229" s="36"/>
    </row>
    <row r="230" spans="9:9">
      <c r="I230" s="36"/>
    </row>
    <row r="231" spans="9:9">
      <c r="I231" s="36"/>
    </row>
    <row r="232" spans="9:9">
      <c r="I232" s="36"/>
    </row>
    <row r="233" spans="9:9">
      <c r="I233" s="36"/>
    </row>
    <row r="234" spans="9:9">
      <c r="I234" s="36"/>
    </row>
    <row r="235" spans="9:9">
      <c r="I235" s="36"/>
    </row>
    <row r="236" spans="9:9">
      <c r="I236" s="36"/>
    </row>
    <row r="237" spans="9:9">
      <c r="I237" s="36"/>
    </row>
    <row r="238" spans="9:9">
      <c r="I238" s="36"/>
    </row>
    <row r="239" spans="9:9">
      <c r="I239" s="36"/>
    </row>
    <row r="240" spans="9:9">
      <c r="I240" s="36"/>
    </row>
    <row r="241" spans="9:9">
      <c r="I241" s="36"/>
    </row>
    <row r="242" spans="9:9">
      <c r="I242" s="36"/>
    </row>
    <row r="243" spans="9:9">
      <c r="I243" s="36"/>
    </row>
    <row r="244" spans="9:9">
      <c r="I244" s="36"/>
    </row>
    <row r="245" spans="9:9">
      <c r="I245" s="36"/>
    </row>
    <row r="246" spans="9:9">
      <c r="I246" s="36"/>
    </row>
    <row r="247" spans="9:9">
      <c r="I247" s="36"/>
    </row>
    <row r="248" spans="9:9">
      <c r="I248" s="36"/>
    </row>
    <row r="249" spans="9:9">
      <c r="I249" s="36"/>
    </row>
    <row r="250" spans="9:9">
      <c r="I250" s="36"/>
    </row>
    <row r="251" spans="9:9">
      <c r="I251" s="36"/>
    </row>
    <row r="252" spans="9:9">
      <c r="I252" s="36"/>
    </row>
    <row r="253" spans="9:9">
      <c r="I253" s="36"/>
    </row>
    <row r="254" spans="9:9">
      <c r="I254" s="36"/>
    </row>
    <row r="255" spans="9:9">
      <c r="I255" s="36"/>
    </row>
    <row r="256" spans="9:9">
      <c r="I256" s="36"/>
    </row>
    <row r="257" spans="9:9">
      <c r="I257" s="36"/>
    </row>
    <row r="258" spans="9:9">
      <c r="I258" s="36"/>
    </row>
    <row r="259" spans="9:9">
      <c r="I259" s="36"/>
    </row>
    <row r="260" spans="9:9">
      <c r="I260" s="36"/>
    </row>
    <row r="261" spans="9:9">
      <c r="I261" s="36"/>
    </row>
    <row r="262" spans="9:9">
      <c r="I262" s="36"/>
    </row>
    <row r="263" spans="9:9">
      <c r="I263" s="36"/>
    </row>
    <row r="264" spans="9:9">
      <c r="I264" s="36"/>
    </row>
    <row r="265" spans="9:9">
      <c r="I265" s="36"/>
    </row>
    <row r="266" spans="9:9">
      <c r="I266" s="36"/>
    </row>
    <row r="267" spans="9:9">
      <c r="I267" s="36"/>
    </row>
    <row r="268" spans="9:9">
      <c r="I268" s="36"/>
    </row>
    <row r="269" spans="9:9">
      <c r="I269" s="36"/>
    </row>
    <row r="270" spans="9:9">
      <c r="I270" s="36"/>
    </row>
    <row r="271" spans="9:9">
      <c r="I271" s="36"/>
    </row>
    <row r="272" spans="9:9">
      <c r="I272" s="36"/>
    </row>
    <row r="273" spans="9:9">
      <c r="I273" s="36"/>
    </row>
    <row r="274" spans="9:9">
      <c r="I274" s="36"/>
    </row>
    <row r="275" spans="9:9">
      <c r="I275" s="36"/>
    </row>
    <row r="276" spans="9:9">
      <c r="I276" s="36"/>
    </row>
    <row r="277" spans="9:9">
      <c r="I277" s="36"/>
    </row>
    <row r="278" spans="9:9">
      <c r="I278" s="36"/>
    </row>
    <row r="279" spans="9:9">
      <c r="I279" s="36"/>
    </row>
    <row r="280" spans="9:9">
      <c r="I280" s="36"/>
    </row>
    <row r="281" spans="9:9">
      <c r="I281" s="36"/>
    </row>
    <row r="282" spans="9:9">
      <c r="I282" s="36"/>
    </row>
    <row r="283" spans="9:9">
      <c r="I283" s="36"/>
    </row>
    <row r="284" spans="9:9">
      <c r="I284" s="36"/>
    </row>
    <row r="285" spans="9:9">
      <c r="I285" s="36"/>
    </row>
    <row r="286" spans="9:9">
      <c r="I286" s="36"/>
    </row>
    <row r="287" spans="9:9">
      <c r="I287" s="36"/>
    </row>
    <row r="288" spans="9:9">
      <c r="I288" s="36"/>
    </row>
    <row r="289" spans="9:9">
      <c r="I289" s="36"/>
    </row>
    <row r="290" spans="9:9">
      <c r="I290" s="36"/>
    </row>
    <row r="291" spans="9:9">
      <c r="I291" s="36"/>
    </row>
    <row r="292" spans="9:9">
      <c r="I292" s="36"/>
    </row>
    <row r="293" spans="9:9">
      <c r="I293" s="36"/>
    </row>
    <row r="294" spans="9:9">
      <c r="I294" s="36"/>
    </row>
    <row r="295" spans="9:9">
      <c r="I295" s="36"/>
    </row>
    <row r="296" spans="9:9">
      <c r="I296" s="36"/>
    </row>
    <row r="297" spans="9:9">
      <c r="I297" s="36"/>
    </row>
    <row r="298" spans="9:9">
      <c r="I298" s="36"/>
    </row>
    <row r="299" spans="9:9">
      <c r="I299" s="36"/>
    </row>
    <row r="300" spans="9:9">
      <c r="I300" s="36"/>
    </row>
    <row r="301" spans="9:9">
      <c r="I301" s="36"/>
    </row>
    <row r="302" spans="9:9">
      <c r="I302" s="36"/>
    </row>
    <row r="303" spans="9:9">
      <c r="I303" s="36"/>
    </row>
    <row r="304" spans="9:9">
      <c r="I304" s="36"/>
    </row>
    <row r="305" spans="9:9">
      <c r="I305" s="36"/>
    </row>
    <row r="306" spans="9:9">
      <c r="I306" s="36"/>
    </row>
    <row r="307" spans="9:9">
      <c r="I307" s="36"/>
    </row>
    <row r="308" spans="9:9">
      <c r="I308" s="36"/>
    </row>
    <row r="309" spans="9:9">
      <c r="I309" s="36"/>
    </row>
    <row r="310" spans="9:9">
      <c r="I310" s="36"/>
    </row>
    <row r="311" spans="9:9">
      <c r="I311" s="36"/>
    </row>
    <row r="312" spans="9:9">
      <c r="I312" s="36"/>
    </row>
    <row r="313" spans="9:9">
      <c r="I313" s="36"/>
    </row>
    <row r="314" spans="9:9">
      <c r="I314" s="36"/>
    </row>
    <row r="315" spans="9:9">
      <c r="I315" s="36"/>
    </row>
    <row r="316" spans="9:9">
      <c r="I316" s="36"/>
    </row>
    <row r="317" spans="9:9">
      <c r="I317" s="36"/>
    </row>
    <row r="318" spans="9:9">
      <c r="I318" s="36"/>
    </row>
    <row r="319" spans="9:9">
      <c r="I319" s="36"/>
    </row>
    <row r="320" spans="9:9">
      <c r="I320" s="36"/>
    </row>
    <row r="321" spans="9:9">
      <c r="I321" s="36"/>
    </row>
    <row r="322" spans="9:9">
      <c r="I322" s="36"/>
    </row>
    <row r="323" spans="9:9">
      <c r="I323" s="36"/>
    </row>
    <row r="324" spans="9:9">
      <c r="I324" s="36"/>
    </row>
    <row r="325" spans="9:9">
      <c r="I325" s="36"/>
    </row>
    <row r="326" spans="9:9">
      <c r="I326" s="36"/>
    </row>
    <row r="327" spans="9:9">
      <c r="I327" s="36"/>
    </row>
    <row r="328" spans="9:9">
      <c r="I328" s="36"/>
    </row>
    <row r="329" spans="9:9">
      <c r="I329" s="36"/>
    </row>
    <row r="330" spans="9:9">
      <c r="I330" s="36"/>
    </row>
    <row r="331" spans="9:9">
      <c r="I331" s="36"/>
    </row>
    <row r="332" spans="9:9">
      <c r="I332" s="36"/>
    </row>
    <row r="333" spans="9:9">
      <c r="I333" s="36"/>
    </row>
    <row r="334" spans="9:9">
      <c r="I334" s="36"/>
    </row>
    <row r="335" spans="9:9">
      <c r="I335" s="36"/>
    </row>
    <row r="336" spans="9:9">
      <c r="I336" s="36"/>
    </row>
    <row r="337" spans="9:9">
      <c r="I337" s="36"/>
    </row>
    <row r="338" spans="9:9">
      <c r="I338" s="36"/>
    </row>
    <row r="339" spans="9:9">
      <c r="I339" s="36"/>
    </row>
    <row r="340" spans="9:9">
      <c r="I340" s="36"/>
    </row>
    <row r="341" spans="9:9">
      <c r="I341" s="36"/>
    </row>
    <row r="342" spans="9:9">
      <c r="I342" s="36"/>
    </row>
    <row r="343" spans="9:9">
      <c r="I343" s="36"/>
    </row>
    <row r="344" spans="9:9">
      <c r="I344" s="36"/>
    </row>
    <row r="345" spans="9:9">
      <c r="I345" s="36"/>
    </row>
    <row r="346" spans="9:9">
      <c r="I346" s="36"/>
    </row>
    <row r="347" spans="9:9">
      <c r="I347" s="36"/>
    </row>
    <row r="348" spans="9:9">
      <c r="I348" s="36"/>
    </row>
    <row r="349" spans="9:9">
      <c r="I349" s="36"/>
    </row>
    <row r="350" spans="9:9">
      <c r="I350" s="36"/>
    </row>
    <row r="351" spans="9:9">
      <c r="I351" s="36"/>
    </row>
    <row r="352" spans="9:9">
      <c r="I352" s="36"/>
    </row>
    <row r="353" spans="9:9">
      <c r="I353" s="36"/>
    </row>
    <row r="354" spans="9:9">
      <c r="I354" s="36"/>
    </row>
    <row r="355" spans="9:9">
      <c r="I355" s="36"/>
    </row>
    <row r="356" spans="9:9">
      <c r="I356" s="36"/>
    </row>
    <row r="357" spans="9:9">
      <c r="I357" s="36"/>
    </row>
    <row r="358" spans="9:9">
      <c r="I358" s="36"/>
    </row>
    <row r="359" spans="9:9">
      <c r="I359" s="36"/>
    </row>
    <row r="360" spans="9:9">
      <c r="I360" s="36"/>
    </row>
    <row r="361" spans="9:9">
      <c r="I361" s="36"/>
    </row>
    <row r="362" spans="9:9">
      <c r="I362" s="36"/>
    </row>
    <row r="363" spans="9:9">
      <c r="I363" s="36"/>
    </row>
    <row r="364" spans="9:9">
      <c r="I364" s="36"/>
    </row>
    <row r="365" spans="9:9">
      <c r="I365" s="36"/>
    </row>
    <row r="366" spans="9:9">
      <c r="I366" s="36"/>
    </row>
    <row r="367" spans="9:9">
      <c r="I367" s="36"/>
    </row>
    <row r="368" spans="9:9">
      <c r="I368" s="36"/>
    </row>
    <row r="369" spans="9:9">
      <c r="I369" s="36"/>
    </row>
    <row r="370" spans="9:9">
      <c r="I370" s="36"/>
    </row>
    <row r="371" spans="9:9">
      <c r="I371" s="36"/>
    </row>
    <row r="372" spans="9:9">
      <c r="I372" s="36"/>
    </row>
    <row r="373" spans="9:9">
      <c r="I373" s="36"/>
    </row>
    <row r="374" spans="9:9">
      <c r="I374" s="36"/>
    </row>
    <row r="375" spans="9:9">
      <c r="I375" s="36"/>
    </row>
    <row r="376" spans="9:9">
      <c r="I376" s="36"/>
    </row>
    <row r="377" spans="9:9">
      <c r="I377" s="36"/>
    </row>
    <row r="378" spans="9:9">
      <c r="I378" s="36"/>
    </row>
    <row r="379" spans="9:9">
      <c r="I379" s="36"/>
    </row>
    <row r="380" spans="9:9">
      <c r="I380" s="36"/>
    </row>
    <row r="381" spans="9:9">
      <c r="I381" s="36"/>
    </row>
    <row r="382" spans="9:9">
      <c r="I382" s="36"/>
    </row>
    <row r="383" spans="9:9">
      <c r="I383" s="36"/>
    </row>
    <row r="384" spans="9:9">
      <c r="I384" s="36"/>
    </row>
    <row r="385" spans="9:9">
      <c r="I385" s="36"/>
    </row>
    <row r="386" spans="9:9">
      <c r="I386" s="36"/>
    </row>
    <row r="387" spans="9:9">
      <c r="I387" s="36"/>
    </row>
    <row r="388" spans="9:9">
      <c r="I388" s="36"/>
    </row>
    <row r="389" spans="9:9">
      <c r="I389" s="36"/>
    </row>
    <row r="390" spans="9:9">
      <c r="I390" s="36"/>
    </row>
    <row r="391" spans="9:9">
      <c r="I391" s="36"/>
    </row>
    <row r="392" spans="9:9">
      <c r="I392" s="36"/>
    </row>
    <row r="393" spans="9:9">
      <c r="I393" s="36"/>
    </row>
    <row r="394" spans="9:9">
      <c r="I394" s="36"/>
    </row>
    <row r="395" spans="9:9">
      <c r="I395" s="36"/>
    </row>
    <row r="396" spans="9:9">
      <c r="I396" s="36"/>
    </row>
    <row r="397" spans="9:9">
      <c r="I397" s="36"/>
    </row>
    <row r="398" spans="9:9">
      <c r="I398" s="36"/>
    </row>
    <row r="399" spans="9:9">
      <c r="I399" s="36"/>
    </row>
    <row r="400" spans="9:9">
      <c r="I400" s="36"/>
    </row>
    <row r="401" spans="9:9">
      <c r="I401" s="36"/>
    </row>
    <row r="402" spans="9:9">
      <c r="I402" s="36"/>
    </row>
    <row r="403" spans="9:9">
      <c r="I403" s="36"/>
    </row>
    <row r="404" spans="9:9">
      <c r="I404" s="36"/>
    </row>
    <row r="405" spans="9:9">
      <c r="I405" s="36"/>
    </row>
    <row r="406" spans="9:9">
      <c r="I406" s="36"/>
    </row>
    <row r="407" spans="9:9">
      <c r="I407" s="36"/>
    </row>
    <row r="408" spans="9:9">
      <c r="I408" s="36"/>
    </row>
    <row r="409" spans="9:9">
      <c r="I409" s="36"/>
    </row>
    <row r="410" spans="9:9">
      <c r="I410" s="36"/>
    </row>
    <row r="411" spans="9:9">
      <c r="I411" s="36"/>
    </row>
    <row r="412" spans="9:9">
      <c r="I412" s="36"/>
    </row>
    <row r="413" spans="9:9">
      <c r="I413" s="36"/>
    </row>
    <row r="414" spans="9:9">
      <c r="I414" s="36"/>
    </row>
    <row r="415" spans="9:9">
      <c r="I415" s="36"/>
    </row>
    <row r="416" spans="9:9">
      <c r="I416" s="36"/>
    </row>
    <row r="417" spans="9:9">
      <c r="I417" s="36"/>
    </row>
    <row r="418" spans="9:9">
      <c r="I418" s="36"/>
    </row>
    <row r="419" spans="9:9">
      <c r="I419" s="36"/>
    </row>
    <row r="420" spans="9:9">
      <c r="I420" s="36"/>
    </row>
    <row r="421" spans="9:9">
      <c r="I421" s="36"/>
    </row>
    <row r="422" spans="9:9">
      <c r="I422" s="36"/>
    </row>
    <row r="423" spans="9:9">
      <c r="I423" s="36"/>
    </row>
    <row r="424" spans="9:9">
      <c r="I424" s="36"/>
    </row>
    <row r="425" spans="9:9">
      <c r="I425" s="36"/>
    </row>
    <row r="426" spans="9:9">
      <c r="I426" s="36"/>
    </row>
    <row r="427" spans="9:9">
      <c r="I427" s="36"/>
    </row>
    <row r="428" spans="9:9">
      <c r="I428" s="36"/>
    </row>
    <row r="429" spans="9:9">
      <c r="I429" s="36"/>
    </row>
    <row r="430" spans="9:9">
      <c r="I430" s="36"/>
    </row>
    <row r="431" spans="9:9">
      <c r="I431" s="36"/>
    </row>
    <row r="432" spans="9:9">
      <c r="I432" s="36"/>
    </row>
    <row r="433" spans="9:9">
      <c r="I433" s="36"/>
    </row>
    <row r="434" spans="9:9">
      <c r="I434" s="36"/>
    </row>
    <row r="435" spans="9:9">
      <c r="I435" s="36"/>
    </row>
    <row r="436" spans="9:9">
      <c r="I436" s="36"/>
    </row>
    <row r="437" spans="9:9">
      <c r="I437" s="36"/>
    </row>
    <row r="438" spans="9:9">
      <c r="I438" s="36"/>
    </row>
    <row r="439" spans="9:9">
      <c r="I439" s="36"/>
    </row>
    <row r="440" spans="9:9">
      <c r="I440" s="36"/>
    </row>
    <row r="441" spans="9:9">
      <c r="I441" s="36"/>
    </row>
    <row r="442" spans="9:9">
      <c r="I442" s="36"/>
    </row>
    <row r="443" spans="9:9">
      <c r="I443" s="36"/>
    </row>
    <row r="444" spans="9:9">
      <c r="I444" s="36"/>
    </row>
    <row r="445" spans="9:9">
      <c r="I445" s="36"/>
    </row>
    <row r="446" spans="9:9">
      <c r="I446" s="36"/>
    </row>
    <row r="447" spans="9:9">
      <c r="I447" s="36"/>
    </row>
    <row r="448" spans="9:9">
      <c r="I448" s="36"/>
    </row>
    <row r="449" spans="9:9">
      <c r="I449" s="36"/>
    </row>
    <row r="450" spans="9:9">
      <c r="I450" s="36"/>
    </row>
    <row r="451" spans="9:9">
      <c r="I451" s="36"/>
    </row>
    <row r="452" spans="9:9">
      <c r="I452" s="36"/>
    </row>
    <row r="453" spans="9:9">
      <c r="I453" s="36"/>
    </row>
    <row r="454" spans="9:9">
      <c r="I454" s="36"/>
    </row>
    <row r="455" spans="9:9">
      <c r="I455" s="36"/>
    </row>
    <row r="456" spans="9:9">
      <c r="I456" s="36"/>
    </row>
    <row r="457" spans="9:9">
      <c r="I457" s="36"/>
    </row>
    <row r="458" spans="9:9">
      <c r="I458" s="36"/>
    </row>
    <row r="459" spans="9:9">
      <c r="I459" s="36"/>
    </row>
    <row r="460" spans="9:9">
      <c r="I460" s="36"/>
    </row>
    <row r="461" spans="9:9">
      <c r="I461" s="36"/>
    </row>
    <row r="462" spans="9:9">
      <c r="I462" s="36"/>
    </row>
    <row r="463" spans="9:9">
      <c r="I463" s="36"/>
    </row>
    <row r="464" spans="9:9">
      <c r="I464" s="36"/>
    </row>
    <row r="465" spans="9:9">
      <c r="I465" s="36"/>
    </row>
    <row r="466" spans="9:9">
      <c r="I466" s="36"/>
    </row>
    <row r="467" spans="9:9">
      <c r="I467" s="36"/>
    </row>
    <row r="468" spans="9:9">
      <c r="I468" s="36"/>
    </row>
    <row r="469" spans="9:9">
      <c r="I469" s="36"/>
    </row>
    <row r="470" spans="9:9">
      <c r="I470" s="36"/>
    </row>
    <row r="471" spans="9:9">
      <c r="I471" s="36"/>
    </row>
    <row r="472" spans="9:9">
      <c r="I472" s="36"/>
    </row>
    <row r="473" spans="9:9">
      <c r="I473" s="36"/>
    </row>
    <row r="474" spans="9:9">
      <c r="I474" s="36"/>
    </row>
    <row r="475" spans="9:9">
      <c r="I475" s="36"/>
    </row>
    <row r="476" spans="9:9">
      <c r="I476" s="36"/>
    </row>
    <row r="477" spans="9:9">
      <c r="I477" s="36"/>
    </row>
    <row r="478" spans="9:9">
      <c r="I478" s="36"/>
    </row>
    <row r="479" spans="9:9">
      <c r="I479" s="36"/>
    </row>
    <row r="480" spans="9:9">
      <c r="I480" s="36"/>
    </row>
    <row r="481" spans="9:9">
      <c r="I481" s="36"/>
    </row>
    <row r="482" spans="9:9">
      <c r="I482" s="36"/>
    </row>
    <row r="483" spans="9:9">
      <c r="I483" s="36"/>
    </row>
    <row r="484" spans="9:9">
      <c r="I484" s="36"/>
    </row>
    <row r="485" spans="9:9">
      <c r="I485" s="36"/>
    </row>
    <row r="486" spans="9:9">
      <c r="I486" s="36"/>
    </row>
    <row r="487" spans="9:9">
      <c r="I487" s="36"/>
    </row>
    <row r="488" spans="9:9">
      <c r="I488" s="36"/>
    </row>
    <row r="489" spans="9:9">
      <c r="I489" s="36"/>
    </row>
    <row r="490" spans="9:9">
      <c r="I490" s="36"/>
    </row>
    <row r="491" spans="9:9">
      <c r="I491" s="36"/>
    </row>
    <row r="492" spans="9:9">
      <c r="I492" s="36"/>
    </row>
    <row r="493" spans="9:9">
      <c r="I493" s="36"/>
    </row>
    <row r="494" spans="9:9">
      <c r="I494" s="36"/>
    </row>
    <row r="495" spans="9:9">
      <c r="I495" s="36"/>
    </row>
    <row r="496" spans="9:9">
      <c r="I496" s="36"/>
    </row>
    <row r="497" spans="9:9">
      <c r="I497" s="36"/>
    </row>
    <row r="498" spans="9:9">
      <c r="I498" s="36"/>
    </row>
    <row r="499" spans="9:9">
      <c r="I499" s="36"/>
    </row>
    <row r="500" spans="9:9">
      <c r="I500" s="36"/>
    </row>
    <row r="501" spans="9:9">
      <c r="I501" s="36"/>
    </row>
    <row r="502" spans="9:9">
      <c r="I502" s="36"/>
    </row>
    <row r="503" spans="9:9">
      <c r="I503" s="36"/>
    </row>
    <row r="504" spans="9:9">
      <c r="I504" s="36"/>
    </row>
    <row r="505" spans="9:9">
      <c r="I505" s="36"/>
    </row>
    <row r="506" spans="9:9">
      <c r="I506" s="36"/>
    </row>
    <row r="507" spans="9:9">
      <c r="I507" s="36"/>
    </row>
    <row r="508" spans="9:9">
      <c r="I508" s="36"/>
    </row>
    <row r="509" spans="9:9">
      <c r="I509" s="36"/>
    </row>
    <row r="510" spans="9:9">
      <c r="I510" s="36"/>
    </row>
    <row r="511" spans="9:9">
      <c r="I511" s="36"/>
    </row>
    <row r="512" spans="9:9">
      <c r="I512" s="36"/>
    </row>
    <row r="513" spans="9:9">
      <c r="I513" s="36"/>
    </row>
    <row r="514" spans="9:9">
      <c r="I514" s="36"/>
    </row>
    <row r="515" spans="9:9">
      <c r="I515" s="36"/>
    </row>
    <row r="516" spans="9:9">
      <c r="I516" s="36"/>
    </row>
    <row r="517" spans="9:9">
      <c r="I517" s="36"/>
    </row>
    <row r="518" spans="9:9">
      <c r="I518" s="36"/>
    </row>
    <row r="519" spans="9:9">
      <c r="I519" s="36"/>
    </row>
    <row r="520" spans="9:9">
      <c r="I520" s="36"/>
    </row>
    <row r="521" spans="9:9">
      <c r="I521" s="36"/>
    </row>
    <row r="522" spans="9:9">
      <c r="I522" s="36"/>
    </row>
    <row r="523" spans="9:9">
      <c r="I523" s="36"/>
    </row>
    <row r="524" spans="9:9">
      <c r="I524" s="36"/>
    </row>
    <row r="525" spans="9:9">
      <c r="I525" s="36"/>
    </row>
    <row r="526" spans="9:9">
      <c r="I526" s="36"/>
    </row>
    <row r="527" spans="9:9">
      <c r="I527" s="36"/>
    </row>
    <row r="528" spans="9:9">
      <c r="I528" s="36"/>
    </row>
    <row r="529" spans="9:9">
      <c r="I529" s="36"/>
    </row>
    <row r="530" spans="9:9">
      <c r="I530" s="36"/>
    </row>
    <row r="531" spans="9:9">
      <c r="I531" s="36"/>
    </row>
    <row r="532" spans="9:9">
      <c r="I532" s="36"/>
    </row>
    <row r="533" spans="9:9">
      <c r="I533" s="36"/>
    </row>
    <row r="534" spans="9:9">
      <c r="I534" s="36"/>
    </row>
    <row r="535" spans="9:9">
      <c r="I535" s="36"/>
    </row>
    <row r="536" spans="9:9">
      <c r="I536" s="36"/>
    </row>
    <row r="537" spans="9:9">
      <c r="I537" s="36"/>
    </row>
    <row r="538" spans="9:9">
      <c r="I538" s="36"/>
    </row>
    <row r="539" spans="9:9">
      <c r="I539" s="36"/>
    </row>
    <row r="540" spans="9:9">
      <c r="I540" s="36"/>
    </row>
    <row r="541" spans="9:9">
      <c r="I541" s="36"/>
    </row>
    <row r="542" spans="9:9">
      <c r="I542" s="36"/>
    </row>
    <row r="543" spans="9:9">
      <c r="I543" s="36"/>
    </row>
    <row r="544" spans="9:9">
      <c r="I544" s="36"/>
    </row>
    <row r="545" spans="9:9">
      <c r="I545" s="36"/>
    </row>
    <row r="546" spans="9:9">
      <c r="I546" s="36"/>
    </row>
    <row r="547" spans="9:9">
      <c r="I547" s="36"/>
    </row>
    <row r="548" spans="9:9">
      <c r="I548" s="36"/>
    </row>
    <row r="549" spans="9:9">
      <c r="I549" s="36"/>
    </row>
    <row r="550" spans="9:9">
      <c r="I550" s="36"/>
    </row>
    <row r="551" spans="9:9">
      <c r="I551" s="36"/>
    </row>
    <row r="552" spans="9:9">
      <c r="I552" s="36"/>
    </row>
    <row r="553" spans="9:9">
      <c r="I553" s="36"/>
    </row>
    <row r="554" spans="9:9">
      <c r="I554" s="36"/>
    </row>
    <row r="555" spans="9:9">
      <c r="I555" s="36"/>
    </row>
    <row r="556" spans="9:9">
      <c r="I556" s="36"/>
    </row>
    <row r="557" spans="9:9">
      <c r="I557" s="36"/>
    </row>
    <row r="558" spans="9:9">
      <c r="I558" s="36"/>
    </row>
    <row r="559" spans="9:9">
      <c r="I559" s="36"/>
    </row>
    <row r="560" spans="9:9">
      <c r="I560" s="36"/>
    </row>
    <row r="561" spans="9:9">
      <c r="I561" s="36"/>
    </row>
    <row r="562" spans="9:9">
      <c r="I562" s="36"/>
    </row>
    <row r="563" spans="9:9">
      <c r="I563" s="36"/>
    </row>
    <row r="564" spans="9:9">
      <c r="I564" s="36"/>
    </row>
    <row r="565" spans="9:9">
      <c r="I565" s="36"/>
    </row>
    <row r="566" spans="9:9">
      <c r="I566" s="36"/>
    </row>
    <row r="567" spans="9:9">
      <c r="I567" s="36"/>
    </row>
    <row r="568" spans="9:9">
      <c r="I568" s="36"/>
    </row>
    <row r="569" spans="9:9">
      <c r="I569" s="36"/>
    </row>
    <row r="570" spans="9:9">
      <c r="I570" s="36"/>
    </row>
    <row r="571" spans="9:9">
      <c r="I571" s="36"/>
    </row>
    <row r="572" spans="9:9">
      <c r="I572" s="36"/>
    </row>
    <row r="573" spans="9:9">
      <c r="I573" s="36"/>
    </row>
    <row r="574" spans="9:9">
      <c r="I574" s="36"/>
    </row>
    <row r="575" spans="9:9">
      <c r="I575" s="36"/>
    </row>
    <row r="576" spans="9:9">
      <c r="I576" s="36"/>
    </row>
    <row r="577" spans="9:9">
      <c r="I577" s="36"/>
    </row>
    <row r="578" spans="9:9">
      <c r="I578" s="36"/>
    </row>
    <row r="579" spans="9:9">
      <c r="I579" s="36"/>
    </row>
    <row r="580" spans="9:9">
      <c r="I580" s="36"/>
    </row>
    <row r="581" spans="9:9">
      <c r="I581" s="36"/>
    </row>
    <row r="582" spans="9:9">
      <c r="I582" s="36"/>
    </row>
    <row r="583" spans="9:9">
      <c r="I583" s="36"/>
    </row>
    <row r="584" spans="9:9">
      <c r="I584" s="36"/>
    </row>
    <row r="585" spans="9:9">
      <c r="I585" s="36"/>
    </row>
    <row r="586" spans="9:9">
      <c r="I586" s="36"/>
    </row>
    <row r="587" spans="9:9">
      <c r="I587" s="36"/>
    </row>
    <row r="588" spans="9:9">
      <c r="I588" s="36"/>
    </row>
    <row r="589" spans="9:9">
      <c r="I589" s="36"/>
    </row>
    <row r="590" spans="9:9">
      <c r="I590" s="36"/>
    </row>
    <row r="591" spans="9:9">
      <c r="I591" s="36"/>
    </row>
    <row r="592" spans="9:9">
      <c r="I592" s="36"/>
    </row>
    <row r="593" spans="9:9">
      <c r="I593" s="36"/>
    </row>
    <row r="594" spans="9:9">
      <c r="I594" s="36"/>
    </row>
    <row r="595" spans="9:9">
      <c r="I595" s="36"/>
    </row>
    <row r="596" spans="9:9">
      <c r="I596" s="36"/>
    </row>
    <row r="597" spans="9:9">
      <c r="I597" s="36"/>
    </row>
    <row r="598" spans="9:9">
      <c r="I598" s="36"/>
    </row>
    <row r="599" spans="9:9">
      <c r="I599" s="36"/>
    </row>
    <row r="600" spans="9:9">
      <c r="I600" s="36"/>
    </row>
    <row r="601" spans="9:9">
      <c r="I601" s="36"/>
    </row>
    <row r="602" spans="9:9">
      <c r="I602" s="36"/>
    </row>
    <row r="603" spans="9:9">
      <c r="I603" s="36"/>
    </row>
    <row r="604" spans="9:9">
      <c r="I604" s="36"/>
    </row>
    <row r="605" spans="9:9">
      <c r="I605" s="36"/>
    </row>
    <row r="606" spans="9:9">
      <c r="I606" s="36"/>
    </row>
    <row r="607" spans="9:9">
      <c r="I607" s="36"/>
    </row>
    <row r="608" spans="9:9">
      <c r="I608" s="36"/>
    </row>
    <row r="609" spans="9:9">
      <c r="I609" s="36"/>
    </row>
    <row r="610" spans="9:9">
      <c r="I610" s="36"/>
    </row>
    <row r="611" spans="9:9">
      <c r="I611" s="36"/>
    </row>
    <row r="612" spans="9:9">
      <c r="I612" s="36"/>
    </row>
    <row r="613" spans="9:9">
      <c r="I613" s="36"/>
    </row>
    <row r="614" spans="9:9">
      <c r="I614" s="36"/>
    </row>
    <row r="615" spans="9:9">
      <c r="I615" s="36"/>
    </row>
    <row r="616" spans="9:9">
      <c r="I616" s="36"/>
    </row>
    <row r="617" spans="9:9">
      <c r="I617" s="36"/>
    </row>
    <row r="618" spans="9:9">
      <c r="I618" s="36"/>
    </row>
    <row r="619" spans="9:9">
      <c r="I619" s="36"/>
    </row>
    <row r="620" spans="9:9">
      <c r="I620" s="36"/>
    </row>
    <row r="621" spans="9:9">
      <c r="I621" s="36"/>
    </row>
    <row r="622" spans="9:9">
      <c r="I622" s="36"/>
    </row>
    <row r="623" spans="9:9">
      <c r="I623" s="36"/>
    </row>
    <row r="624" spans="9:9">
      <c r="I624" s="36"/>
    </row>
    <row r="625" spans="9:9">
      <c r="I625" s="36"/>
    </row>
    <row r="626" spans="9:9">
      <c r="I626" s="36"/>
    </row>
    <row r="627" spans="9:9">
      <c r="I627" s="36"/>
    </row>
    <row r="628" spans="9:9">
      <c r="I628" s="36"/>
    </row>
    <row r="629" spans="9:9">
      <c r="I629" s="36"/>
    </row>
    <row r="630" spans="9:9">
      <c r="I630" s="36"/>
    </row>
    <row r="631" spans="9:9">
      <c r="I631" s="36"/>
    </row>
    <row r="632" spans="9:9">
      <c r="I632" s="36"/>
    </row>
    <row r="633" spans="9:9">
      <c r="I633" s="36"/>
    </row>
    <row r="634" spans="9:9">
      <c r="I634" s="36"/>
    </row>
    <row r="635" spans="9:9">
      <c r="I635" s="36"/>
    </row>
    <row r="636" spans="9:9">
      <c r="I636" s="36"/>
    </row>
    <row r="637" spans="9:9">
      <c r="I637" s="36"/>
    </row>
    <row r="638" spans="9:9">
      <c r="I638" s="36"/>
    </row>
    <row r="639" spans="9:9">
      <c r="I639" s="36"/>
    </row>
    <row r="640" spans="9:9">
      <c r="I640" s="36"/>
    </row>
    <row r="641" spans="9:9">
      <c r="I641" s="36"/>
    </row>
    <row r="642" spans="9:9">
      <c r="I642" s="36"/>
    </row>
    <row r="643" spans="9:9">
      <c r="I643" s="36"/>
    </row>
    <row r="644" spans="9:9">
      <c r="I644" s="36"/>
    </row>
    <row r="645" spans="9:9">
      <c r="I645" s="36"/>
    </row>
    <row r="646" spans="9:9">
      <c r="I646" s="36"/>
    </row>
    <row r="647" spans="9:9">
      <c r="I647" s="36"/>
    </row>
    <row r="648" spans="9:9">
      <c r="I648" s="36"/>
    </row>
    <row r="649" spans="9:9">
      <c r="I649" s="36"/>
    </row>
    <row r="650" spans="9:9">
      <c r="I650" s="36"/>
    </row>
    <row r="651" spans="9:9">
      <c r="I651" s="36"/>
    </row>
    <row r="652" spans="9:9">
      <c r="I652" s="36"/>
    </row>
    <row r="653" spans="9:9">
      <c r="I653" s="36"/>
    </row>
    <row r="654" spans="9:9">
      <c r="I654" s="36"/>
    </row>
    <row r="655" spans="9:9">
      <c r="I655" s="36"/>
    </row>
    <row r="656" spans="9:9">
      <c r="I656" s="36"/>
    </row>
    <row r="657" spans="9:9">
      <c r="I657" s="36"/>
    </row>
    <row r="658" spans="9:9">
      <c r="I658" s="36"/>
    </row>
    <row r="659" spans="9:9">
      <c r="I659" s="36"/>
    </row>
    <row r="660" spans="9:9">
      <c r="I660" s="36"/>
    </row>
    <row r="661" spans="9:9">
      <c r="I661" s="36"/>
    </row>
    <row r="662" spans="9:9">
      <c r="I662" s="36"/>
    </row>
    <row r="663" spans="9:9">
      <c r="I663" s="36"/>
    </row>
    <row r="664" spans="9:9">
      <c r="I664" s="36"/>
    </row>
    <row r="665" spans="9:9">
      <c r="I665" s="36"/>
    </row>
    <row r="666" spans="9:9">
      <c r="I666" s="36"/>
    </row>
    <row r="667" spans="9:9">
      <c r="I667" s="36"/>
    </row>
    <row r="668" spans="9:9">
      <c r="I668" s="36"/>
    </row>
    <row r="669" spans="9:9">
      <c r="I669" s="36"/>
    </row>
    <row r="670" spans="9:9">
      <c r="I670" s="36"/>
    </row>
    <row r="671" spans="9:9">
      <c r="I671" s="36"/>
    </row>
    <row r="672" spans="9:9">
      <c r="I672" s="36"/>
    </row>
    <row r="673" spans="9:9">
      <c r="I673" s="36"/>
    </row>
    <row r="674" spans="9:9">
      <c r="I674" s="36"/>
    </row>
    <row r="675" spans="9:9">
      <c r="I675" s="36"/>
    </row>
    <row r="676" spans="9:9">
      <c r="I676" s="36"/>
    </row>
    <row r="677" spans="9:9">
      <c r="I677" s="36"/>
    </row>
    <row r="678" spans="9:9">
      <c r="I678" s="36"/>
    </row>
    <row r="679" spans="9:9">
      <c r="I679" s="36"/>
    </row>
    <row r="680" spans="9:9">
      <c r="I680" s="36"/>
    </row>
    <row r="681" spans="9:9">
      <c r="I681" s="36"/>
    </row>
    <row r="682" spans="9:9">
      <c r="I682" s="36"/>
    </row>
    <row r="683" spans="9:9">
      <c r="I683" s="36"/>
    </row>
    <row r="684" spans="9:9">
      <c r="I684" s="36"/>
    </row>
    <row r="685" spans="9:9">
      <c r="I685" s="36"/>
    </row>
    <row r="686" spans="9:9">
      <c r="I686" s="36"/>
    </row>
    <row r="687" spans="9:9">
      <c r="I687" s="36"/>
    </row>
    <row r="688" spans="9:9">
      <c r="I688" s="36"/>
    </row>
    <row r="689" spans="9:9">
      <c r="I689" s="36"/>
    </row>
    <row r="690" spans="9:9">
      <c r="I690" s="36"/>
    </row>
    <row r="691" spans="9:9">
      <c r="I691" s="36"/>
    </row>
    <row r="692" spans="9:9">
      <c r="I692" s="36"/>
    </row>
    <row r="693" spans="9:9">
      <c r="I693" s="36"/>
    </row>
    <row r="694" spans="9:9">
      <c r="I694" s="36"/>
    </row>
    <row r="695" spans="9:9">
      <c r="I695" s="36"/>
    </row>
    <row r="696" spans="9:9">
      <c r="I696" s="36"/>
    </row>
    <row r="697" spans="9:9">
      <c r="I697" s="36"/>
    </row>
    <row r="698" spans="9:9">
      <c r="I698" s="36"/>
    </row>
    <row r="699" spans="9:9">
      <c r="I699" s="36"/>
    </row>
    <row r="700" spans="9:9">
      <c r="I700" s="36"/>
    </row>
    <row r="701" spans="9:9">
      <c r="I701" s="36"/>
    </row>
    <row r="702" spans="9:9">
      <c r="I702" s="36"/>
    </row>
    <row r="703" spans="9:9">
      <c r="I703" s="36"/>
    </row>
    <row r="704" spans="9:9">
      <c r="I704" s="36"/>
    </row>
    <row r="705" spans="9:9">
      <c r="I705" s="36"/>
    </row>
    <row r="706" spans="9:9">
      <c r="I706" s="36"/>
    </row>
    <row r="707" spans="9:9">
      <c r="I707" s="36"/>
    </row>
    <row r="708" spans="9:9">
      <c r="I708" s="36"/>
    </row>
    <row r="709" spans="9:9">
      <c r="I709" s="36"/>
    </row>
    <row r="710" spans="9:9">
      <c r="I710" s="36"/>
    </row>
    <row r="711" spans="9:9">
      <c r="I711" s="36"/>
    </row>
    <row r="712" spans="9:9">
      <c r="I712" s="36"/>
    </row>
    <row r="713" spans="9:9">
      <c r="I713" s="36"/>
    </row>
    <row r="714" spans="9:9">
      <c r="I714" s="36"/>
    </row>
    <row r="715" spans="9:9">
      <c r="I715" s="36"/>
    </row>
    <row r="716" spans="9:9">
      <c r="I716" s="36"/>
    </row>
    <row r="717" spans="9:9">
      <c r="I717" s="36"/>
    </row>
    <row r="718" spans="9:9">
      <c r="I718" s="36"/>
    </row>
    <row r="719" spans="9:9">
      <c r="I719" s="36"/>
    </row>
    <row r="720" spans="9:9">
      <c r="I720" s="36"/>
    </row>
    <row r="721" spans="9:9">
      <c r="I721" s="36"/>
    </row>
    <row r="722" spans="9:9">
      <c r="I722" s="36"/>
    </row>
    <row r="723" spans="9:9">
      <c r="I723" s="36"/>
    </row>
    <row r="724" spans="9:9">
      <c r="I724" s="36"/>
    </row>
    <row r="725" spans="9:9">
      <c r="I725" s="36"/>
    </row>
    <row r="726" spans="9:9">
      <c r="I726" s="36"/>
    </row>
    <row r="727" spans="9:9">
      <c r="I727" s="36"/>
    </row>
    <row r="728" spans="9:9">
      <c r="I728" s="36"/>
    </row>
    <row r="729" spans="9:9">
      <c r="I729" s="36"/>
    </row>
    <row r="730" spans="9:9">
      <c r="I730" s="36"/>
    </row>
    <row r="731" spans="9:9">
      <c r="I731" s="36"/>
    </row>
    <row r="732" spans="9:9">
      <c r="I732" s="36"/>
    </row>
    <row r="733" spans="9:9">
      <c r="I733" s="36"/>
    </row>
    <row r="734" spans="9:9">
      <c r="I734" s="36"/>
    </row>
    <row r="735" spans="9:9">
      <c r="I735" s="36"/>
    </row>
    <row r="736" spans="9:9">
      <c r="I736" s="36"/>
    </row>
    <row r="737" spans="9:9">
      <c r="I737" s="36"/>
    </row>
    <row r="738" spans="9:9">
      <c r="I738" s="36"/>
    </row>
    <row r="739" spans="9:9">
      <c r="I739" s="36"/>
    </row>
    <row r="740" spans="9:9">
      <c r="I740" s="36"/>
    </row>
    <row r="741" spans="9:9">
      <c r="I741" s="36"/>
    </row>
    <row r="742" spans="9:9">
      <c r="I742" s="36"/>
    </row>
    <row r="743" spans="9:9">
      <c r="I743" s="36"/>
    </row>
    <row r="744" spans="9:9">
      <c r="I744" s="36"/>
    </row>
    <row r="745" spans="9:9">
      <c r="I745" s="36"/>
    </row>
    <row r="746" spans="9:9">
      <c r="I746" s="36"/>
    </row>
    <row r="747" spans="9:9">
      <c r="I747" s="36"/>
    </row>
    <row r="748" spans="9:9">
      <c r="I748" s="36"/>
    </row>
    <row r="749" spans="9:9">
      <c r="I749" s="36"/>
    </row>
    <row r="750" spans="9:9">
      <c r="I750" s="36"/>
    </row>
    <row r="751" spans="9:9">
      <c r="I751" s="36"/>
    </row>
    <row r="752" spans="9:9">
      <c r="I752" s="36"/>
    </row>
    <row r="753" spans="9:9">
      <c r="I753" s="36"/>
    </row>
    <row r="754" spans="9:9">
      <c r="I754" s="36"/>
    </row>
    <row r="755" spans="9:9">
      <c r="I755" s="36"/>
    </row>
    <row r="756" spans="9:9">
      <c r="I756" s="36"/>
    </row>
    <row r="757" spans="9:9">
      <c r="I757" s="36"/>
    </row>
    <row r="758" spans="9:9">
      <c r="I758" s="36"/>
    </row>
    <row r="759" spans="9:9">
      <c r="I759" s="36"/>
    </row>
    <row r="760" spans="9:9">
      <c r="I760" s="36"/>
    </row>
    <row r="761" spans="9:9">
      <c r="I761" s="36"/>
    </row>
    <row r="762" spans="9:9">
      <c r="I762" s="36"/>
    </row>
    <row r="763" spans="9:9">
      <c r="I763" s="36"/>
    </row>
    <row r="764" spans="9:9">
      <c r="I764" s="36"/>
    </row>
    <row r="765" spans="9:9">
      <c r="I765" s="36"/>
    </row>
    <row r="766" spans="9:9">
      <c r="I766" s="36"/>
    </row>
    <row r="767" spans="9:9">
      <c r="I767" s="36"/>
    </row>
    <row r="768" spans="9:9">
      <c r="I768" s="36"/>
    </row>
    <row r="769" spans="9:9">
      <c r="I769" s="36"/>
    </row>
    <row r="770" spans="9:9">
      <c r="I770" s="36"/>
    </row>
    <row r="771" spans="9:9">
      <c r="I771" s="36"/>
    </row>
    <row r="772" spans="9:9">
      <c r="I772" s="36"/>
    </row>
    <row r="773" spans="9:9">
      <c r="I773" s="36"/>
    </row>
    <row r="774" spans="9:9">
      <c r="I774" s="36"/>
    </row>
    <row r="775" spans="9:9">
      <c r="I775" s="36"/>
    </row>
    <row r="776" spans="9:9">
      <c r="I776" s="36"/>
    </row>
    <row r="777" spans="9:9">
      <c r="I777" s="36"/>
    </row>
    <row r="778" spans="9:9">
      <c r="I778" s="36"/>
    </row>
    <row r="779" spans="9:9">
      <c r="I779" s="36"/>
    </row>
    <row r="780" spans="9:9">
      <c r="I780" s="36"/>
    </row>
    <row r="781" spans="9:9">
      <c r="I781" s="36"/>
    </row>
    <row r="782" spans="9:9">
      <c r="I782" s="36"/>
    </row>
    <row r="783" spans="9:9">
      <c r="I783" s="36"/>
    </row>
    <row r="784" spans="9:9">
      <c r="I784" s="36"/>
    </row>
    <row r="785" spans="9:9">
      <c r="I785" s="36"/>
    </row>
    <row r="786" spans="9:9">
      <c r="I786" s="36"/>
    </row>
    <row r="787" spans="9:9">
      <c r="I787" s="36"/>
    </row>
    <row r="788" spans="9:9">
      <c r="I788" s="36"/>
    </row>
    <row r="789" spans="9:9">
      <c r="I789" s="36"/>
    </row>
    <row r="790" spans="9:9">
      <c r="I790" s="36"/>
    </row>
    <row r="791" spans="9:9">
      <c r="I791" s="36"/>
    </row>
    <row r="792" spans="9:9">
      <c r="I792" s="36"/>
    </row>
    <row r="793" spans="9:9">
      <c r="I793" s="36"/>
    </row>
    <row r="794" spans="9:9">
      <c r="I794" s="36"/>
    </row>
    <row r="795" spans="9:9">
      <c r="I795" s="36"/>
    </row>
    <row r="796" spans="9:9">
      <c r="I796" s="36"/>
    </row>
    <row r="797" spans="9:9">
      <c r="I797" s="36"/>
    </row>
    <row r="798" spans="9:9">
      <c r="I798" s="36"/>
    </row>
    <row r="799" spans="9:9">
      <c r="I799" s="36"/>
    </row>
    <row r="800" spans="9:9">
      <c r="I800" s="36"/>
    </row>
    <row r="801" spans="9:9">
      <c r="I801" s="36"/>
    </row>
    <row r="802" spans="9:9">
      <c r="I802" s="36"/>
    </row>
    <row r="803" spans="9:9">
      <c r="I803" s="36"/>
    </row>
    <row r="804" spans="9:9">
      <c r="I804" s="36"/>
    </row>
    <row r="805" spans="9:9">
      <c r="I805" s="36"/>
    </row>
    <row r="806" spans="9:9">
      <c r="I806" s="36"/>
    </row>
    <row r="807" spans="9:9">
      <c r="I807" s="36"/>
    </row>
    <row r="808" spans="9:9">
      <c r="I808" s="36"/>
    </row>
    <row r="809" spans="9:9">
      <c r="I809" s="36"/>
    </row>
    <row r="810" spans="9:9">
      <c r="I810" s="36"/>
    </row>
    <row r="811" spans="9:9">
      <c r="I811" s="36"/>
    </row>
    <row r="812" spans="9:9">
      <c r="I812" s="36"/>
    </row>
    <row r="813" spans="9:9">
      <c r="I813" s="36"/>
    </row>
    <row r="814" spans="9:9">
      <c r="I814" s="36"/>
    </row>
    <row r="815" spans="9:9">
      <c r="I815" s="36"/>
    </row>
    <row r="816" spans="9:9">
      <c r="I816" s="36"/>
    </row>
    <row r="817" spans="9:9">
      <c r="I817" s="36"/>
    </row>
    <row r="818" spans="9:9">
      <c r="I818" s="36"/>
    </row>
    <row r="819" spans="9:9">
      <c r="I819" s="36"/>
    </row>
    <row r="820" spans="9:9">
      <c r="I820" s="36"/>
    </row>
    <row r="821" spans="9:9">
      <c r="I821" s="36"/>
    </row>
    <row r="822" spans="9:9">
      <c r="I822" s="36"/>
    </row>
    <row r="823" spans="9:9">
      <c r="I823" s="36"/>
    </row>
  </sheetData>
  <mergeCells count="18">
    <mergeCell ref="Q2:Q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J2:J3"/>
    <mergeCell ref="L2:L3"/>
    <mergeCell ref="M2:M3"/>
    <mergeCell ref="N2:N3"/>
    <mergeCell ref="O2:O3"/>
    <mergeCell ref="P2:P3"/>
  </mergeCells>
  <printOptions horizontalCentered="1"/>
  <pageMargins left="3.937007874015748E-2" right="3.937007874015748E-2" top="0.19685039370078741" bottom="0.15748031496062992" header="0" footer="0"/>
  <pageSetup paperSize="8" scale="41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9687FD-8753-432E-B586-D4390E765BB7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4D9B2750-A601-427A-8287-077BAFF87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298FA-6012-4626-9A18-1BD6C4EE51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Tav.art.3</vt:lpstr>
      <vt:lpstr>Allegato A1</vt:lpstr>
      <vt:lpstr>Allegato A2</vt:lpstr>
      <vt:lpstr>Allegato B1</vt:lpstr>
      <vt:lpstr>Allegato B2</vt:lpstr>
      <vt:lpstr>'Allegato A1'!Area_stampa</vt:lpstr>
      <vt:lpstr>'Allegato B2'!Area_stampa</vt:lpstr>
      <vt:lpstr>'Allegato A1'!Titoli_stampa</vt:lpstr>
      <vt:lpstr>'Allegato B2'!Titoli_stampa</vt:lpstr>
    </vt:vector>
  </TitlesOfParts>
  <Manager/>
  <Company>INVITALIA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Rango Giacinto</dc:creator>
  <cp:keywords/>
  <dc:description/>
  <cp:lastModifiedBy>nn</cp:lastModifiedBy>
  <cp:revision/>
  <dcterms:created xsi:type="dcterms:W3CDTF">2023-09-11T14:10:55Z</dcterms:created>
  <dcterms:modified xsi:type="dcterms:W3CDTF">2026-06-12T17:00:39Z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2023-09-20T12:52:42Z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b7a0e454-ead5-4728-b2d7-7f99cea8975e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